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2110" windowHeight="12750" activeTab="2"/>
  </bookViews>
  <sheets>
    <sheet name="Stavba" sheetId="1" r:id="rId1"/>
    <sheet name="VzorPolozky" sheetId="10" state="hidden" r:id="rId2"/>
    <sheet name="Stavební část_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'Stavební část_Pol'!$1:$7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0">Stavba!$A$1:$J$73</definedName>
    <definedName name="_xlnm.Print_Area" localSheetId="2">'Stavební část_Pol'!$A$1:$W$109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5" i="1" l="1"/>
  <c r="G49" i="12" l="1"/>
  <c r="G50" i="12" l="1"/>
  <c r="G9" i="12" l="1"/>
  <c r="M9" i="12" s="1"/>
  <c r="I9" i="12"/>
  <c r="K9" i="12"/>
  <c r="O9" i="12"/>
  <c r="Q9" i="12"/>
  <c r="V9" i="12"/>
  <c r="G10" i="12"/>
  <c r="M10" i="12" s="1"/>
  <c r="I10" i="12"/>
  <c r="I8" i="12" s="1"/>
  <c r="K10" i="12"/>
  <c r="O10" i="12"/>
  <c r="Q10" i="12"/>
  <c r="V10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O11" i="12" s="1"/>
  <c r="Q13" i="12"/>
  <c r="Q11" i="12" s="1"/>
  <c r="V13" i="12"/>
  <c r="G14" i="12"/>
  <c r="I14" i="12"/>
  <c r="K14" i="12"/>
  <c r="O14" i="12"/>
  <c r="Q14" i="12"/>
  <c r="V14" i="12"/>
  <c r="G15" i="12"/>
  <c r="I51" i="1" s="1"/>
  <c r="G16" i="12"/>
  <c r="M16" i="12" s="1"/>
  <c r="I16" i="12"/>
  <c r="K16" i="12"/>
  <c r="O16" i="12"/>
  <c r="O15" i="12" s="1"/>
  <c r="Q16" i="12"/>
  <c r="V16" i="12"/>
  <c r="G17" i="12"/>
  <c r="M17" i="12" s="1"/>
  <c r="I17" i="12"/>
  <c r="K17" i="12"/>
  <c r="O17" i="12"/>
  <c r="Q17" i="12"/>
  <c r="V17" i="12"/>
  <c r="V15" i="12" s="1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O18" i="12" s="1"/>
  <c r="Q20" i="12"/>
  <c r="V20" i="12"/>
  <c r="G21" i="12"/>
  <c r="M21" i="12" s="1"/>
  <c r="I21" i="12"/>
  <c r="K21" i="12"/>
  <c r="O21" i="12"/>
  <c r="Q21" i="12"/>
  <c r="V21" i="12"/>
  <c r="G23" i="12"/>
  <c r="M23" i="12" s="1"/>
  <c r="I23" i="12"/>
  <c r="K23" i="12"/>
  <c r="O23" i="12"/>
  <c r="O22" i="12" s="1"/>
  <c r="Q23" i="12"/>
  <c r="V23" i="12"/>
  <c r="G24" i="12"/>
  <c r="M24" i="12" s="1"/>
  <c r="I24" i="12"/>
  <c r="K24" i="12"/>
  <c r="O24" i="12"/>
  <c r="Q24" i="12"/>
  <c r="V24" i="12"/>
  <c r="V22" i="12" s="1"/>
  <c r="G26" i="12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30" i="12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O34" i="12" s="1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9" i="12"/>
  <c r="I39" i="12"/>
  <c r="I38" i="12" s="1"/>
  <c r="K39" i="12"/>
  <c r="K38" i="12" s="1"/>
  <c r="O39" i="12"/>
  <c r="O38" i="12" s="1"/>
  <c r="Q39" i="12"/>
  <c r="Q38" i="12" s="1"/>
  <c r="V39" i="12"/>
  <c r="V38" i="12" s="1"/>
  <c r="G41" i="12"/>
  <c r="G40" i="12" s="1"/>
  <c r="I58" i="1" s="1"/>
  <c r="I41" i="12"/>
  <c r="I40" i="12" s="1"/>
  <c r="K41" i="12"/>
  <c r="K40" i="12" s="1"/>
  <c r="O41" i="12"/>
  <c r="O40" i="12" s="1"/>
  <c r="Q41" i="12"/>
  <c r="Q40" i="12" s="1"/>
  <c r="V41" i="12"/>
  <c r="V40" i="12" s="1"/>
  <c r="G43" i="12"/>
  <c r="G42" i="12" s="1"/>
  <c r="I59" i="1" s="1"/>
  <c r="I43" i="12"/>
  <c r="I42" i="12" s="1"/>
  <c r="K43" i="12"/>
  <c r="K42" i="12" s="1"/>
  <c r="M43" i="12"/>
  <c r="M42" i="12" s="1"/>
  <c r="O43" i="12"/>
  <c r="O42" i="12" s="1"/>
  <c r="Q43" i="12"/>
  <c r="Q42" i="12" s="1"/>
  <c r="V43" i="12"/>
  <c r="V42" i="12" s="1"/>
  <c r="G45" i="12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51" i="12"/>
  <c r="M51" i="12" s="1"/>
  <c r="I51" i="12"/>
  <c r="K51" i="12"/>
  <c r="O51" i="12"/>
  <c r="Q51" i="12"/>
  <c r="V51" i="12"/>
  <c r="G53" i="12"/>
  <c r="I53" i="12"/>
  <c r="I52" i="12" s="1"/>
  <c r="K53" i="12"/>
  <c r="K52" i="12" s="1"/>
  <c r="O53" i="12"/>
  <c r="O52" i="12" s="1"/>
  <c r="Q53" i="12"/>
  <c r="Q52" i="12" s="1"/>
  <c r="V53" i="12"/>
  <c r="V52" i="12" s="1"/>
  <c r="G55" i="12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4" i="12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6" i="12"/>
  <c r="I76" i="12"/>
  <c r="K76" i="12"/>
  <c r="K75" i="12" s="1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80" i="12"/>
  <c r="I80" i="12"/>
  <c r="K80" i="12"/>
  <c r="K79" i="12" s="1"/>
  <c r="O80" i="12"/>
  <c r="O79" i="12" s="1"/>
  <c r="Q80" i="12"/>
  <c r="V80" i="12"/>
  <c r="G81" i="12"/>
  <c r="M81" i="12" s="1"/>
  <c r="I81" i="12"/>
  <c r="K81" i="12"/>
  <c r="O81" i="12"/>
  <c r="Q81" i="12"/>
  <c r="Q79" i="12" s="1"/>
  <c r="V81" i="12"/>
  <c r="V79" i="12" s="1"/>
  <c r="G83" i="12"/>
  <c r="I83" i="12"/>
  <c r="I82" i="12" s="1"/>
  <c r="K83" i="12"/>
  <c r="K82" i="12" s="1"/>
  <c r="O83" i="12"/>
  <c r="Q83" i="12"/>
  <c r="V83" i="12"/>
  <c r="G84" i="12"/>
  <c r="M84" i="12" s="1"/>
  <c r="I84" i="12"/>
  <c r="K84" i="12"/>
  <c r="O84" i="12"/>
  <c r="Q84" i="12"/>
  <c r="V84" i="12"/>
  <c r="Q85" i="12"/>
  <c r="G86" i="12"/>
  <c r="M86" i="12" s="1"/>
  <c r="M85" i="12" s="1"/>
  <c r="I86" i="12"/>
  <c r="I85" i="12" s="1"/>
  <c r="K86" i="12"/>
  <c r="K85" i="12" s="1"/>
  <c r="O86" i="12"/>
  <c r="O85" i="12" s="1"/>
  <c r="Q86" i="12"/>
  <c r="V86" i="12"/>
  <c r="V85" i="12" s="1"/>
  <c r="G88" i="12"/>
  <c r="G87" i="12" s="1"/>
  <c r="I70" i="1" s="1"/>
  <c r="I18" i="1" s="1"/>
  <c r="I88" i="12"/>
  <c r="I87" i="12" s="1"/>
  <c r="K88" i="12"/>
  <c r="K87" i="12" s="1"/>
  <c r="O88" i="12"/>
  <c r="O87" i="12" s="1"/>
  <c r="Q88" i="12"/>
  <c r="Q87" i="12" s="1"/>
  <c r="V88" i="12"/>
  <c r="V87" i="12" s="1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I94" i="12"/>
  <c r="K94" i="12"/>
  <c r="M94" i="12"/>
  <c r="O94" i="12"/>
  <c r="Q94" i="12"/>
  <c r="V94" i="12"/>
  <c r="G95" i="12"/>
  <c r="M95" i="12" s="1"/>
  <c r="I95" i="12"/>
  <c r="K95" i="12"/>
  <c r="O95" i="12"/>
  <c r="Q95" i="12"/>
  <c r="V95" i="12"/>
  <c r="G96" i="12"/>
  <c r="I72" i="1" s="1"/>
  <c r="I19" i="1" s="1"/>
  <c r="G97" i="12"/>
  <c r="M97" i="12" s="1"/>
  <c r="M96" i="12" s="1"/>
  <c r="I97" i="12"/>
  <c r="I96" i="12" s="1"/>
  <c r="K97" i="12"/>
  <c r="K96" i="12" s="1"/>
  <c r="O97" i="12"/>
  <c r="O96" i="12" s="1"/>
  <c r="Q97" i="12"/>
  <c r="Q96" i="12" s="1"/>
  <c r="V97" i="12"/>
  <c r="V96" i="12" s="1"/>
  <c r="AE99" i="12"/>
  <c r="I20" i="1"/>
  <c r="G27" i="1"/>
  <c r="G25" i="12" l="1"/>
  <c r="I54" i="1" s="1"/>
  <c r="G75" i="12"/>
  <c r="I66" i="1" s="1"/>
  <c r="M41" i="12"/>
  <c r="M40" i="12" s="1"/>
  <c r="O44" i="12"/>
  <c r="I75" i="12"/>
  <c r="I60" i="12"/>
  <c r="V54" i="12"/>
  <c r="M26" i="12"/>
  <c r="M25" i="12" s="1"/>
  <c r="V18" i="12"/>
  <c r="K18" i="12"/>
  <c r="K8" i="12"/>
  <c r="V75" i="12"/>
  <c r="G89" i="12"/>
  <c r="I71" i="1" s="1"/>
  <c r="Q63" i="12"/>
  <c r="K63" i="12"/>
  <c r="Q54" i="12"/>
  <c r="K34" i="12"/>
  <c r="V29" i="12"/>
  <c r="K25" i="12"/>
  <c r="Q22" i="12"/>
  <c r="K22" i="12"/>
  <c r="I15" i="12"/>
  <c r="V8" i="12"/>
  <c r="G82" i="12"/>
  <c r="I68" i="1" s="1"/>
  <c r="O82" i="12"/>
  <c r="M76" i="12"/>
  <c r="O63" i="12"/>
  <c r="V63" i="12"/>
  <c r="I63" i="12"/>
  <c r="O60" i="12"/>
  <c r="V60" i="12"/>
  <c r="K60" i="12"/>
  <c r="I34" i="12"/>
  <c r="I25" i="12"/>
  <c r="Q15" i="12"/>
  <c r="M60" i="12"/>
  <c r="M75" i="12"/>
  <c r="I18" i="12"/>
  <c r="I89" i="12"/>
  <c r="I66" i="12"/>
  <c r="G60" i="12"/>
  <c r="I63" i="1" s="1"/>
  <c r="O54" i="12"/>
  <c r="O29" i="12"/>
  <c r="G85" i="12"/>
  <c r="I69" i="1" s="1"/>
  <c r="Q44" i="12"/>
  <c r="M39" i="12"/>
  <c r="M38" i="12" s="1"/>
  <c r="G38" i="12"/>
  <c r="I57" i="1" s="1"/>
  <c r="G8" i="12"/>
  <c r="O89" i="12"/>
  <c r="K89" i="12"/>
  <c r="Q66" i="12"/>
  <c r="G52" i="12"/>
  <c r="I61" i="1" s="1"/>
  <c r="M53" i="12"/>
  <c r="M52" i="12" s="1"/>
  <c r="K11" i="12"/>
  <c r="F41" i="1"/>
  <c r="F39" i="1"/>
  <c r="F42" i="1" s="1"/>
  <c r="G23" i="1" s="1"/>
  <c r="F40" i="1"/>
  <c r="V89" i="12"/>
  <c r="Q89" i="12"/>
  <c r="M89" i="12"/>
  <c r="M83" i="12"/>
  <c r="M82" i="12" s="1"/>
  <c r="I79" i="12"/>
  <c r="Q75" i="12"/>
  <c r="V44" i="12"/>
  <c r="Q29" i="12"/>
  <c r="M18" i="12"/>
  <c r="M15" i="12"/>
  <c r="G44" i="12"/>
  <c r="I60" i="1" s="1"/>
  <c r="M34" i="12"/>
  <c r="V34" i="12"/>
  <c r="V11" i="12"/>
  <c r="V82" i="12"/>
  <c r="Q82" i="12"/>
  <c r="G79" i="12"/>
  <c r="I67" i="1" s="1"/>
  <c r="O75" i="12"/>
  <c r="K66" i="12"/>
  <c r="V66" i="12"/>
  <c r="O66" i="12"/>
  <c r="G63" i="12"/>
  <c r="I64" i="1" s="1"/>
  <c r="Q60" i="12"/>
  <c r="I54" i="12"/>
  <c r="I44" i="12"/>
  <c r="Q34" i="12"/>
  <c r="I29" i="12"/>
  <c r="Q25" i="12"/>
  <c r="I22" i="12"/>
  <c r="G22" i="12"/>
  <c r="I53" i="1" s="1"/>
  <c r="Q18" i="12"/>
  <c r="K15" i="12"/>
  <c r="G11" i="12"/>
  <c r="I50" i="1" s="1"/>
  <c r="I11" i="12"/>
  <c r="Q8" i="12"/>
  <c r="M8" i="12"/>
  <c r="K54" i="12"/>
  <c r="G54" i="12"/>
  <c r="I62" i="1" s="1"/>
  <c r="K44" i="12"/>
  <c r="G34" i="12"/>
  <c r="I56" i="1" s="1"/>
  <c r="K29" i="12"/>
  <c r="G29" i="12"/>
  <c r="I55" i="1" s="1"/>
  <c r="V25" i="12"/>
  <c r="O25" i="12"/>
  <c r="G18" i="12"/>
  <c r="I52" i="1" s="1"/>
  <c r="O8" i="12"/>
  <c r="G24" i="1"/>
  <c r="M66" i="12"/>
  <c r="M22" i="12"/>
  <c r="AF99" i="12"/>
  <c r="M55" i="12"/>
  <c r="M54" i="12" s="1"/>
  <c r="M45" i="12"/>
  <c r="M44" i="12" s="1"/>
  <c r="G66" i="12"/>
  <c r="I65" i="1" s="1"/>
  <c r="I17" i="1" s="1"/>
  <c r="M88" i="12"/>
  <c r="M87" i="12" s="1"/>
  <c r="M80" i="12"/>
  <c r="M79" i="12" s="1"/>
  <c r="M64" i="12"/>
  <c r="M63" i="12" s="1"/>
  <c r="M30" i="12"/>
  <c r="M29" i="12" s="1"/>
  <c r="M14" i="12"/>
  <c r="M11" i="12" s="1"/>
  <c r="J28" i="1"/>
  <c r="J26" i="1"/>
  <c r="G38" i="1"/>
  <c r="F38" i="1"/>
  <c r="H32" i="1"/>
  <c r="J23" i="1"/>
  <c r="J24" i="1"/>
  <c r="J25" i="1"/>
  <c r="J27" i="1"/>
  <c r="E24" i="1"/>
  <c r="E26" i="1"/>
  <c r="G40" i="1" l="1"/>
  <c r="H40" i="1" s="1"/>
  <c r="I40" i="1" s="1"/>
  <c r="G41" i="1"/>
  <c r="H41" i="1" s="1"/>
  <c r="I41" i="1" s="1"/>
  <c r="G39" i="1"/>
  <c r="G99" i="12"/>
  <c r="I49" i="1"/>
  <c r="H39" i="1" l="1"/>
  <c r="H42" i="1" s="1"/>
  <c r="G42" i="1"/>
  <c r="I16" i="1"/>
  <c r="I21" i="1" s="1"/>
  <c r="I73" i="1"/>
  <c r="I39" i="1" l="1"/>
  <c r="I42" i="1" s="1"/>
  <c r="J40" i="1" s="1"/>
  <c r="G28" i="1"/>
  <c r="J71" i="1"/>
  <c r="J56" i="1"/>
  <c r="J65" i="1"/>
  <c r="J60" i="1"/>
  <c r="J62" i="1"/>
  <c r="J53" i="1"/>
  <c r="J55" i="1"/>
  <c r="J57" i="1"/>
  <c r="J64" i="1"/>
  <c r="J63" i="1"/>
  <c r="J68" i="1"/>
  <c r="J49" i="1"/>
  <c r="J51" i="1"/>
  <c r="J52" i="1"/>
  <c r="J54" i="1"/>
  <c r="J67" i="1"/>
  <c r="J70" i="1"/>
  <c r="J59" i="1"/>
  <c r="J69" i="1"/>
  <c r="J58" i="1"/>
  <c r="J50" i="1"/>
  <c r="J66" i="1"/>
  <c r="J72" i="1"/>
  <c r="J61" i="1"/>
  <c r="J39" i="1" l="1"/>
  <c r="J42" i="1" s="1"/>
  <c r="J41" i="1"/>
  <c r="G26" i="1"/>
  <c r="G29" i="1" s="1"/>
  <c r="J73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<sst xmlns="http://schemas.openxmlformats.org/spreadsheetml/2006/main" count="677" uniqueCount="283">
  <si>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</si>
  <si>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</si>
  <si>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</si>
  <si>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</si>
  <si>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</si>
  <si>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</si>
  <si>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</si>
  <si>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</si>
  <si>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</si>
  <si>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</si>
  <si>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</si>
  <si>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</si>
  <si>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</si>
  <si>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</si>
  <si>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</si>
  <si>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</si>
  <si>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</si>
  <si>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</si>
  <si>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</si>
  <si>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</si>
  <si>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</si>
  <si>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</si>
  <si>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</si>
  <si>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</si>
  <si>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</si>
  <si>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</si>
  <si>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</si>
  <si>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</si>
  <si>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</si>
  <si>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</si>
  <si>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</si>
  <si>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</si>
  <si>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</si>
  <si>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</si>
  <si>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</si>
  <si>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</si>
  <si>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</si>
  <si>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</si>
  <si>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</si>
  <si>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</si>
  <si>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</si>
  <si>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</si>
  <si>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Rozpočet a výkaz výměr</t>
  </si>
  <si>
    <t>1</t>
  </si>
  <si>
    <t>Stavební část</t>
  </si>
  <si>
    <t>Objekt:</t>
  </si>
  <si>
    <t>Rozpočet:</t>
  </si>
  <si>
    <t>Provedení nové hydroizolace, sanace omítek a úprava sklepních prostor BD Panská č.p.89 Michálkovice</t>
  </si>
  <si>
    <t>Stavba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</si>
  <si>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</si>
  <si>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</si>
  <si>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</si>
  <si>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</si>
  <si>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</si>
  <si>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</si>
  <si>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</si>
  <si>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</si>
  <si>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59</t>
  </si>
  <si>
    <t>Dlažby a předlažby komunikací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</si>
  <si>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</si>
  <si>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</si>
  <si>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</si>
  <si>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</si>
  <si>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</si>
  <si>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</si>
  <si>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</si>
  <si>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</si>
  <si>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</si>
  <si>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</si>
  <si>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</si>
  <si>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</si>
  <si>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</si>
  <si>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</si>
  <si>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</si>
  <si>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</si>
  <si>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</si>
  <si>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</si>
  <si>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</si>
  <si>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</si>
  <si>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</si>
  <si>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</si>
  <si>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</si>
  <si>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</si>
  <si>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762</t>
  </si>
  <si>
    <t>Konstrukce tesařské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</si>
  <si>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</si>
  <si>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</si>
  <si>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</si>
  <si>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</si>
  <si>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</si>
  <si>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</si>
  <si>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777</t>
  </si>
  <si>
    <t>Podlahy ze syntetických hmot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</si>
  <si>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</si>
  <si>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</si>
  <si>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</si>
  <si>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</si>
  <si>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</si>
  <si>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</si>
  <si>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</si>
  <si>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</si>
  <si>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</si>
  <si>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</si>
  <si>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</si>
  <si>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</si>
  <si>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</si>
  <si>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</si>
  <si>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</si>
  <si>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</si>
  <si>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</si>
  <si>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</si>
  <si>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</si>
  <si>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</si>
  <si>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</si>
  <si>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</si>
  <si>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</si>
  <si>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</si>
  <si>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</si>
  <si>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</si>
  <si>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</si>
  <si>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</si>
  <si>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</si>
  <si>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</si>
  <si>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</si>
  <si>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</si>
  <si>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</si>
  <si>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</si>
  <si>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</si>
  <si>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281606212R00</t>
  </si>
  <si>
    <t>Nízkotlaká injektáž cihelného zdiva tl. do 60 cm</t>
  </si>
  <si>
    <t>m</t>
  </si>
  <si>
    <t>RTS 17/ II</t>
  </si>
  <si>
    <t>POL1_</t>
  </si>
  <si>
    <t>POL2_</t>
  </si>
  <si>
    <t>58916050R</t>
  </si>
  <si>
    <t>Tlakové zaplnění prořezané spáry cem.inj.směsí s plastifikátorem</t>
  </si>
  <si>
    <t>m3</t>
  </si>
  <si>
    <t>SPCM</t>
  </si>
  <si>
    <t>RTS 14/ II</t>
  </si>
  <si>
    <t>Indiv</t>
  </si>
  <si>
    <t>POL3_</t>
  </si>
  <si>
    <t>319201311R00</t>
  </si>
  <si>
    <t>Vyrovnání povrchu zdiva maltou tl.do 3 cm</t>
  </si>
  <si>
    <t>m2</t>
  </si>
  <si>
    <t>346244811RT2</t>
  </si>
  <si>
    <t>Přizdívky izol. z cihel dl.29 cm, MC 10, tl. 65 mm, s použitím suché maltové směsi</t>
  </si>
  <si>
    <t>319100020RAB</t>
  </si>
  <si>
    <t>Dodatečná izolace betonového zdiva podřezáním strojní pilou diamantovým kotoučem, vložení izolační folie tloušťky 2 mm</t>
  </si>
  <si>
    <t>Vlastní</t>
  </si>
  <si>
    <t>596811111RT5</t>
  </si>
  <si>
    <t>Kladení dlaždic kom.pro pěší, lože z kameniva těž. (okapový chodník), včetně dlaždic betonových 50/50/6 cm</t>
  </si>
  <si>
    <t>597101035RAA</t>
  </si>
  <si>
    <t>Žlab odvodňovací polymerbeton, včetně dodávky žlabu a roštu</t>
  </si>
  <si>
    <t>602011112RT5</t>
  </si>
  <si>
    <t>Omítka jádrová, ručně, tloušťka vrstvy 20 mm</t>
  </si>
  <si>
    <t>602011141R00</t>
  </si>
  <si>
    <t>Štuk na stěnách vnitřní, ručně</t>
  </si>
  <si>
    <t>602021142RT2</t>
  </si>
  <si>
    <t>Štuk na stěnách vnitřní, ručně, tloušťka vrstvy 3 mm</t>
  </si>
  <si>
    <t>610991111R00</t>
  </si>
  <si>
    <t>Zakrývání výplní vnitřních otvorů</t>
  </si>
  <si>
    <t>611421131RT2</t>
  </si>
  <si>
    <t>Oprava váp. omítek stropů do 5% plochy - štukových, s použitím suché maltové směsi</t>
  </si>
  <si>
    <t>622312120RV1</t>
  </si>
  <si>
    <t>Zateplovací syst., sokl, EPS P tl. 60 mm, zakončený stěrkou s výztužnou tkaninou</t>
  </si>
  <si>
    <t>622432112R00</t>
  </si>
  <si>
    <t>Omítka stěn weber-pas marmolit střednězrnná</t>
  </si>
  <si>
    <t>622903111R00</t>
  </si>
  <si>
    <t>Očištění zdí před opravou, ručně</t>
  </si>
  <si>
    <t>631312131R00</t>
  </si>
  <si>
    <t>Doplnění mazanin betonem do 4 m2, nad tl. 8 cm</t>
  </si>
  <si>
    <t>631361921RT5</t>
  </si>
  <si>
    <t>Výztuž mazanin svařovanou sítí, průměr drátu  6,0, oka 150/150 mm KH20</t>
  </si>
  <si>
    <t>t</t>
  </si>
  <si>
    <t>632451033R00</t>
  </si>
  <si>
    <t>Vyrovnávací potěr MC 15, v ploše, tl. 40 mm</t>
  </si>
  <si>
    <t>632451034R00</t>
  </si>
  <si>
    <t>Vyrovnávací potěr MC 15, v ploše, tl. 50 mm</t>
  </si>
  <si>
    <t>642101012RAT</t>
  </si>
  <si>
    <t>kus</t>
  </si>
  <si>
    <t>642102011RAX</t>
  </si>
  <si>
    <t>642102011RAY</t>
  </si>
  <si>
    <t>Zvětšení otvoru pro zárubně (přisekání zdiva a ostění včetně doplnění omítek a začištění), kompletní provedení, likvidace a odvoz vybouraného materiálu</t>
  </si>
  <si>
    <t>899331111R00</t>
  </si>
  <si>
    <t>Výšková úprava vstupu do 20 cm, zvýšení poklopu (stáv.kanál)</t>
  </si>
  <si>
    <t>900      RT3</t>
  </si>
  <si>
    <t>HZS - Práce v tarifní třídě 6 (dmtž+úprava dešť.svodů+mtž+napojení, zednické výpomoci, nespecifikované a nepředvídavé práce a dodávky, apod.)</t>
  </si>
  <si>
    <t>h</t>
  </si>
  <si>
    <t>Prav.M</t>
  </si>
  <si>
    <t>POL10_</t>
  </si>
  <si>
    <t>952901111R00</t>
  </si>
  <si>
    <t>Vyčištění budov o výšce podlaží do 4 m</t>
  </si>
  <si>
    <t>965082922R00</t>
  </si>
  <si>
    <t>Odstranění násypu tl. do 10 cm, plocha do 2 m2</t>
  </si>
  <si>
    <t>968071125R00</t>
  </si>
  <si>
    <t>Vyvěšení, zavěšení kovových křídel dveří pl. 2 m2</t>
  </si>
  <si>
    <t>968072455R00</t>
  </si>
  <si>
    <t>Vybourání kovových dveřních zárubní pl. do 2 m2</t>
  </si>
  <si>
    <t>961041211R01</t>
  </si>
  <si>
    <t>Bourání prádelního kotle vč.odvozu sutě</t>
  </si>
  <si>
    <t>978013210R00</t>
  </si>
  <si>
    <t>Očištění vnitřních stěn</t>
  </si>
  <si>
    <t>998019011R00</t>
  </si>
  <si>
    <t>Přesun hmot, budovy se zvedanými stropy, do 14 m</t>
  </si>
  <si>
    <t>POL7_</t>
  </si>
  <si>
    <t>711111001RZ1</t>
  </si>
  <si>
    <t>Izolace proti vlhkosti vodor. nátěr ALP za studena, 1x nátěr - včetně dodávky penetračního laku ALP</t>
  </si>
  <si>
    <t>711141559R00</t>
  </si>
  <si>
    <t>Izolace proti vlhk. vodorovná pásy přitavením</t>
  </si>
  <si>
    <t>711142559R00</t>
  </si>
  <si>
    <t>Izolace proti vlhkosti svislá pásy přitavením</t>
  </si>
  <si>
    <t>62832134R</t>
  </si>
  <si>
    <t>Pás asfaltovaný těžký Bitagit 40 mineral V 60 S 40</t>
  </si>
  <si>
    <t>998711101R00</t>
  </si>
  <si>
    <t>Přesun hmot pro izolace proti vodě, výšky do 6 m</t>
  </si>
  <si>
    <t>721242115R00</t>
  </si>
  <si>
    <t>Lapač střešních splavenin litinový DN 100</t>
  </si>
  <si>
    <t>998721101R00</t>
  </si>
  <si>
    <t>Přesun hmot pro vnitřní kanalizaci, výšky do 6 m</t>
  </si>
  <si>
    <t>762145101R01</t>
  </si>
  <si>
    <t>Montáž sklepních přepážek z laťových příček, včetně dodávky řeziva, spojovacích prostředků, impregnace a případné povrchové úpravy</t>
  </si>
  <si>
    <t>998762102R00</t>
  </si>
  <si>
    <t>Přesun hmot pro tesařské konstrukce, výšky do 12 m</t>
  </si>
  <si>
    <t>766661112R00</t>
  </si>
  <si>
    <t>Montáž dveří do zárubně,otevíravých 1kř.do 0,8 m</t>
  </si>
  <si>
    <t>766662811R00</t>
  </si>
  <si>
    <t>Demontáž prahů dveří 1křídlových</t>
  </si>
  <si>
    <t>766670021R00</t>
  </si>
  <si>
    <t>Montáž kliky a štítku</t>
  </si>
  <si>
    <t>766695212R00</t>
  </si>
  <si>
    <t>Montáž prahů dveří jednokřídlových š. do 10 cm</t>
  </si>
  <si>
    <t>54914624R</t>
  </si>
  <si>
    <t>Dveřní kování KLASIK/S klíč Cr</t>
  </si>
  <si>
    <t>61160186R</t>
  </si>
  <si>
    <t>Dveře vnitřní hladké plné 1 kříd. 80x197 cm</t>
  </si>
  <si>
    <t>61187396R</t>
  </si>
  <si>
    <t>Prah bukový délka 80 cm šířka 10 cm 2 cm</t>
  </si>
  <si>
    <t>998766101R00</t>
  </si>
  <si>
    <t>Přesun hmot pro truhlářské konstr., výšky do 6 m</t>
  </si>
  <si>
    <t>767681110R00</t>
  </si>
  <si>
    <t>Montáž zárubní montovat.1kř. hl. 8,5, š. do 80 cm</t>
  </si>
  <si>
    <t>553310012R</t>
  </si>
  <si>
    <t>Zárubeň ocelová 800x1970 L, P</t>
  </si>
  <si>
    <t>998767101R00</t>
  </si>
  <si>
    <t>Přesun hmot pro zámečnické konstr., výšky do 6 m</t>
  </si>
  <si>
    <t>771101121R01</t>
  </si>
  <si>
    <t>Provedení penetrace podkladu, včetně dodávky materiálu</t>
  </si>
  <si>
    <t>998771101R00</t>
  </si>
  <si>
    <t>Přesun hmot pro podlahy z dlaždic, výšky do 6 m</t>
  </si>
  <si>
    <t>777615113R00</t>
  </si>
  <si>
    <t>Nátěry podlah betonových  1x , včetně dodávky materiálu</t>
  </si>
  <si>
    <t>998777101R00</t>
  </si>
  <si>
    <t>Přesun hmot pro podlahy syntetické, výšky do 6 m</t>
  </si>
  <si>
    <t>784422271R00</t>
  </si>
  <si>
    <t>Malba vápenná 2x, pačok 2x, místn. do 3,8 m</t>
  </si>
  <si>
    <t>210010000R00</t>
  </si>
  <si>
    <t>Elektrorozvody vč. 10ks vypínačů, kompletní provedení</t>
  </si>
  <si>
    <t>979011111R00</t>
  </si>
  <si>
    <t>Svislá doprava suti a vybour. hmot za 2.NP a 1.PP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</si>
  <si>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</si>
  <si>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</si>
  <si>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</si>
  <si>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</si>
  <si>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</si>
  <si>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</si>
  <si>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</si>
  <si>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</si>
  <si>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</si>
  <si>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979999999R00</t>
  </si>
  <si>
    <t>Poplatek za skládku 10 % příměsí</t>
  </si>
  <si>
    <t>005110000R</t>
  </si>
  <si>
    <t>Vedlejší rozpočtové náklady</t>
  </si>
  <si>
    <t>kpl</t>
  </si>
  <si>
    <t>POL99_2</t>
  </si>
  <si>
    <t>SUM</t>
  </si>
  <si>
    <t>Poznámky uchazeče k zadání</t>
  </si>
  <si>
    <t>POPUZIV</t>
  </si>
  <si>
    <t>END</t>
  </si>
  <si>
    <t>978072455R00</t>
  </si>
  <si>
    <t>Otlučení omítek vnitřních stěn v rozsahu do 100 %</t>
  </si>
  <si>
    <t>962032241R00</t>
  </si>
  <si>
    <t>Bourání zdiva z cihel pálených na cem.maltu</t>
  </si>
  <si>
    <t>Výměna okna plocha do 1,5 m2 včetně dodávky nového okna (kovové, otevíravé), oprava ostění, parapet, oplechování, zeď tloušťky 45 cm, likvidace a odvoz vybouraného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</si>
</sst>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 wrapText="1"/>
    </xf>
    <xf numFmtId="3" fontId="10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4" fontId="7" fillId="2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/>
    <xf numFmtId="0" fontId="16" fillId="0" borderId="0" xfId="0" applyFont="1"/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16" fillId="0" borderId="45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6"/>
  <sheetViews>
    <sheetView showGridLines="0" topLeftCell="B16" zoomScaleNormal="100" zoomScaleSheetLayoutView="75" workbookViewId="0">
      <selection activeCell="N29" sqref="N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197" t="s">
        <v>4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 x14ac:dyDescent="0.2">
      <c r="A2" s="3"/>
      <c r="B2" s="80" t="s">
        <v>24</v>
      </c>
      <c r="C2" s="81"/>
      <c r="D2" s="82"/>
      <c r="E2" s="206" t="s">
        <v>47</v>
      </c>
      <c r="F2" s="207"/>
      <c r="G2" s="207"/>
      <c r="H2" s="207"/>
      <c r="I2" s="207"/>
      <c r="J2" s="208"/>
      <c r="O2" s="2"/>
    </row>
    <row r="3" spans="1:15" ht="27" customHeight="1" x14ac:dyDescent="0.2">
      <c r="A3" s="3"/>
      <c r="B3" s="83" t="s">
        <v>45</v>
      </c>
      <c r="C3" s="81"/>
      <c r="D3" s="84"/>
      <c r="E3" s="209" t="s">
        <v>44</v>
      </c>
      <c r="F3" s="210"/>
      <c r="G3" s="210"/>
      <c r="H3" s="210"/>
      <c r="I3" s="210"/>
      <c r="J3" s="211"/>
    </row>
    <row r="4" spans="1:15" ht="23.25" customHeight="1" x14ac:dyDescent="0.2">
      <c r="A4" s="79">
        <v>3437429</v>
      </c>
      <c r="B4" s="85" t="s">
        <v>46</v>
      </c>
      <c r="C4" s="86"/>
      <c r="D4" s="87"/>
      <c r="E4" s="220" t="s">
        <v>42</v>
      </c>
      <c r="F4" s="221"/>
      <c r="G4" s="221"/>
      <c r="H4" s="221"/>
      <c r="I4" s="221"/>
      <c r="J4" s="222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213"/>
      <c r="E11" s="213"/>
      <c r="F11" s="213"/>
      <c r="G11" s="213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18"/>
      <c r="E12" s="218"/>
      <c r="F12" s="218"/>
      <c r="G12" s="218"/>
      <c r="H12" s="27" t="s">
        <v>36</v>
      </c>
      <c r="I12" s="89"/>
      <c r="J12" s="10"/>
    </row>
    <row r="13" spans="1:15" ht="15.75" customHeight="1" x14ac:dyDescent="0.2">
      <c r="A13" s="3"/>
      <c r="B13" s="42"/>
      <c r="C13" s="88"/>
      <c r="D13" s="219"/>
      <c r="E13" s="219"/>
      <c r="F13" s="219"/>
      <c r="G13" s="219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212"/>
      <c r="F15" s="212"/>
      <c r="G15" s="214"/>
      <c r="H15" s="214"/>
      <c r="I15" s="214" t="s">
        <v>31</v>
      </c>
      <c r="J15" s="215"/>
    </row>
    <row r="16" spans="1:15" ht="23.25" customHeight="1" x14ac:dyDescent="0.2">
      <c r="A16" s="141" t="s">
        <v>26</v>
      </c>
      <c r="B16" s="57" t="s">
        <v>26</v>
      </c>
      <c r="C16" s="58"/>
      <c r="D16" s="59"/>
      <c r="E16" s="203"/>
      <c r="F16" s="204"/>
      <c r="G16" s="203"/>
      <c r="H16" s="204"/>
      <c r="I16" s="203">
        <f>SUMIF(F49:F72,A16,I49:I72)+SUMIF(F49:F72,"PSU",I49:I72)</f>
        <v>0</v>
      </c>
      <c r="J16" s="205"/>
    </row>
    <row r="17" spans="1:10" ht="23.25" customHeight="1" x14ac:dyDescent="0.2">
      <c r="A17" s="141" t="s">
        <v>27</v>
      </c>
      <c r="B17" s="57" t="s">
        <v>27</v>
      </c>
      <c r="C17" s="58"/>
      <c r="D17" s="59"/>
      <c r="E17" s="203"/>
      <c r="F17" s="204"/>
      <c r="G17" s="203"/>
      <c r="H17" s="204"/>
      <c r="I17" s="203">
        <f>SUMIF(F49:F72,A17,I49:I72)</f>
        <v>0</v>
      </c>
      <c r="J17" s="205"/>
    </row>
    <row r="18" spans="1:10" ht="23.25" customHeight="1" x14ac:dyDescent="0.2">
      <c r="A18" s="141" t="s">
        <v>28</v>
      </c>
      <c r="B18" s="57" t="s">
        <v>28</v>
      </c>
      <c r="C18" s="58"/>
      <c r="D18" s="59"/>
      <c r="E18" s="203"/>
      <c r="F18" s="204"/>
      <c r="G18" s="203"/>
      <c r="H18" s="204"/>
      <c r="I18" s="203">
        <f>SUMIF(F49:F72,A18,I49:I72)</f>
        <v>0</v>
      </c>
      <c r="J18" s="205"/>
    </row>
    <row r="19" spans="1:10" ht="23.25" customHeight="1" x14ac:dyDescent="0.2">
      <c r="A19" s="141" t="s">
        <v>100</v>
      </c>
      <c r="B19" s="57" t="s">
        <v>29</v>
      </c>
      <c r="C19" s="58"/>
      <c r="D19" s="59"/>
      <c r="E19" s="203"/>
      <c r="F19" s="204"/>
      <c r="G19" s="203"/>
      <c r="H19" s="204"/>
      <c r="I19" s="203">
        <f>SUMIF(F49:F72,A19,I49:I72)</f>
        <v>0</v>
      </c>
      <c r="J19" s="205"/>
    </row>
    <row r="20" spans="1:10" ht="23.25" customHeight="1" x14ac:dyDescent="0.2">
      <c r="A20" s="141" t="s">
        <v>101</v>
      </c>
      <c r="B20" s="57" t="s">
        <v>30</v>
      </c>
      <c r="C20" s="58"/>
      <c r="D20" s="59"/>
      <c r="E20" s="203"/>
      <c r="F20" s="204"/>
      <c r="G20" s="203"/>
      <c r="H20" s="204"/>
      <c r="I20" s="203">
        <f>SUMIF(F49:F72,A20,I49:I72)</f>
        <v>0</v>
      </c>
      <c r="J20" s="205"/>
    </row>
    <row r="21" spans="1:10" ht="23.25" customHeight="1" x14ac:dyDescent="0.2">
      <c r="A21" s="3"/>
      <c r="B21" s="74" t="s">
        <v>31</v>
      </c>
      <c r="C21" s="75"/>
      <c r="D21" s="76"/>
      <c r="E21" s="216"/>
      <c r="F21" s="217"/>
      <c r="G21" s="216"/>
      <c r="H21" s="217"/>
      <c r="I21" s="216">
        <f>SUM(I16:J20)</f>
        <v>0</v>
      </c>
      <c r="J21" s="228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/>
      <c r="B23" s="57" t="s">
        <v>13</v>
      </c>
      <c r="C23" s="58"/>
      <c r="D23" s="59"/>
      <c r="E23" s="60">
        <v>15</v>
      </c>
      <c r="F23" s="61" t="s">
        <v>0</v>
      </c>
      <c r="G23" s="226">
        <f>ZakladDPHSniVypocet</f>
        <v>0</v>
      </c>
      <c r="H23" s="227"/>
      <c r="I23" s="227"/>
      <c r="J23" s="62" t="str">
        <f t="shared" ref="J23:J28" si="0">Mena</f>
        <v>CZK</v>
      </c>
    </row>
    <row r="24" spans="1:10" ht="23.25" customHeight="1" x14ac:dyDescent="0.2">
      <c r="A24" s="3"/>
      <c r="B24" s="57" t="s">
        <v>14</v>
      </c>
      <c r="C24" s="58"/>
      <c r="D24" s="59"/>
      <c r="E24" s="60">
        <f>SazbaDPH1</f>
        <v>15</v>
      </c>
      <c r="F24" s="61" t="s">
        <v>0</v>
      </c>
      <c r="G24" s="224">
        <f>ZakladDPHSni*SazbaDPH1/100</f>
        <v>0</v>
      </c>
      <c r="H24" s="225"/>
      <c r="I24" s="225"/>
      <c r="J24" s="62" t="str">
        <f t="shared" si="0"/>
        <v>CZK</v>
      </c>
    </row>
    <row r="25" spans="1:10" ht="23.25" customHeight="1" x14ac:dyDescent="0.2">
      <c r="A25" s="3"/>
      <c r="B25" s="57" t="s">
        <v>15</v>
      </c>
      <c r="C25" s="58"/>
      <c r="D25" s="59"/>
      <c r="E25" s="60">
        <v>21</v>
      </c>
      <c r="F25" s="61" t="s">
        <v>0</v>
      </c>
      <c r="G25" s="226">
        <f>I21</f>
        <v>0</v>
      </c>
      <c r="H25" s="227"/>
      <c r="I25" s="227"/>
      <c r="J25" s="62" t="str">
        <f t="shared" si="0"/>
        <v>CZK</v>
      </c>
    </row>
    <row r="26" spans="1:10" ht="23.25" customHeight="1" x14ac:dyDescent="0.2">
      <c r="A26" s="3"/>
      <c r="B26" s="49" t="s">
        <v>16</v>
      </c>
      <c r="C26" s="21"/>
      <c r="D26" s="17"/>
      <c r="E26" s="43">
        <f>SazbaDPH2</f>
        <v>21</v>
      </c>
      <c r="F26" s="44" t="s">
        <v>0</v>
      </c>
      <c r="G26" s="200">
        <f>ZakladDPHZakl*SazbaDPH2/100</f>
        <v>0</v>
      </c>
      <c r="H26" s="201"/>
      <c r="I26" s="201"/>
      <c r="J26" s="56" t="str">
        <f t="shared" si="0"/>
        <v>CZK</v>
      </c>
    </row>
    <row r="27" spans="1:10" ht="23.25" customHeight="1" thickBot="1" x14ac:dyDescent="0.25">
      <c r="A27" s="3"/>
      <c r="B27" s="48" t="s">
        <v>5</v>
      </c>
      <c r="C27" s="19"/>
      <c r="D27" s="22"/>
      <c r="E27" s="19"/>
      <c r="F27" s="20"/>
      <c r="G27" s="202">
        <f>0</f>
        <v>0</v>
      </c>
      <c r="H27" s="202"/>
      <c r="I27" s="202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229">
        <f>ZakladDPHSniVypocet+ZakladDPHZaklVypocet</f>
        <v>0</v>
      </c>
      <c r="H28" s="230"/>
      <c r="I28" s="230"/>
      <c r="J28" s="122" t="str">
        <f t="shared" si="0"/>
        <v>CZK</v>
      </c>
    </row>
    <row r="29" spans="1:10" ht="27.75" customHeight="1" thickBot="1" x14ac:dyDescent="0.25">
      <c r="A29" s="3"/>
      <c r="B29" s="118" t="s">
        <v>37</v>
      </c>
      <c r="C29" s="123"/>
      <c r="D29" s="123"/>
      <c r="E29" s="123"/>
      <c r="F29" s="123"/>
      <c r="G29" s="229">
        <f>ZakladDPHSni+DPHSni+ZakladDPHZakl+DPHZakl+Zaokrouhleni</f>
        <v>0</v>
      </c>
      <c r="H29" s="229"/>
      <c r="I29" s="229"/>
      <c r="J29" s="124" t="s">
        <v>50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43116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23" t="s">
        <v>2</v>
      </c>
      <c r="E35" s="223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48</v>
      </c>
      <c r="C39" s="231"/>
      <c r="D39" s="232"/>
      <c r="E39" s="232"/>
      <c r="F39" s="105">
        <f>'Stavební část_Pol'!AE99</f>
        <v>0</v>
      </c>
      <c r="G39" s="106">
        <f>'Stavební část_Pol'!AF99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43</v>
      </c>
      <c r="C40" s="233" t="s">
        <v>44</v>
      </c>
      <c r="D40" s="234"/>
      <c r="E40" s="234"/>
      <c r="F40" s="110">
        <f>'Stavební část_Pol'!AE99</f>
        <v>0</v>
      </c>
      <c r="G40" s="111">
        <f>'Stavební část_Pol'!AF99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41</v>
      </c>
      <c r="C41" s="231" t="s">
        <v>42</v>
      </c>
      <c r="D41" s="232"/>
      <c r="E41" s="232"/>
      <c r="F41" s="114">
        <f>'Stavební část_Pol'!AE99</f>
        <v>0</v>
      </c>
      <c r="G41" s="107">
        <f>'Stavební část_Pol'!AF99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35" t="s">
        <v>49</v>
      </c>
      <c r="C42" s="236"/>
      <c r="D42" s="236"/>
      <c r="E42" s="237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51</v>
      </c>
    </row>
    <row r="48" spans="1:10" ht="25.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52</v>
      </c>
      <c r="G48" s="131"/>
      <c r="H48" s="131"/>
      <c r="I48" s="131" t="s">
        <v>31</v>
      </c>
      <c r="J48" s="131" t="s">
        <v>0</v>
      </c>
    </row>
    <row r="49" spans="1:10" ht="25.5" customHeight="1" x14ac:dyDescent="0.2">
      <c r="A49" s="127"/>
      <c r="B49" s="132" t="s">
        <v>53</v>
      </c>
      <c r="C49" s="238" t="s">
        <v>54</v>
      </c>
      <c r="D49" s="239"/>
      <c r="E49" s="239"/>
      <c r="F49" s="139" t="s">
        <v>26</v>
      </c>
      <c r="G49" s="133"/>
      <c r="H49" s="133"/>
      <c r="I49" s="133">
        <f>'Stavební část_Pol'!G8</f>
        <v>0</v>
      </c>
      <c r="J49" s="137" t="str">
        <f>IF(I73=0,"",I49/I73*100)</f>
        <v/>
      </c>
    </row>
    <row r="50" spans="1:10" ht="25.5" customHeight="1" x14ac:dyDescent="0.2">
      <c r="A50" s="127"/>
      <c r="B50" s="132" t="s">
        <v>55</v>
      </c>
      <c r="C50" s="238" t="s">
        <v>56</v>
      </c>
      <c r="D50" s="239"/>
      <c r="E50" s="239"/>
      <c r="F50" s="139" t="s">
        <v>26</v>
      </c>
      <c r="G50" s="133"/>
      <c r="H50" s="133"/>
      <c r="I50" s="133">
        <f>'Stavební část_Pol'!G11</f>
        <v>0</v>
      </c>
      <c r="J50" s="137" t="str">
        <f>IF(I73=0,"",I50/I73*100)</f>
        <v/>
      </c>
    </row>
    <row r="51" spans="1:10" ht="25.5" customHeight="1" x14ac:dyDescent="0.2">
      <c r="A51" s="127"/>
      <c r="B51" s="132" t="s">
        <v>57</v>
      </c>
      <c r="C51" s="238" t="s">
        <v>58</v>
      </c>
      <c r="D51" s="239"/>
      <c r="E51" s="239"/>
      <c r="F51" s="139" t="s">
        <v>26</v>
      </c>
      <c r="G51" s="133"/>
      <c r="H51" s="133"/>
      <c r="I51" s="133">
        <f>'Stavební část_Pol'!G15</f>
        <v>0</v>
      </c>
      <c r="J51" s="137" t="str">
        <f>IF(I73=0,"",I51/I73*100)</f>
        <v/>
      </c>
    </row>
    <row r="52" spans="1:10" ht="25.5" customHeight="1" x14ac:dyDescent="0.2">
      <c r="A52" s="127"/>
      <c r="B52" s="132" t="s">
        <v>59</v>
      </c>
      <c r="C52" s="238" t="s">
        <v>60</v>
      </c>
      <c r="D52" s="239"/>
      <c r="E52" s="239"/>
      <c r="F52" s="139" t="s">
        <v>26</v>
      </c>
      <c r="G52" s="133"/>
      <c r="H52" s="133"/>
      <c r="I52" s="133">
        <f>'Stavební část_Pol'!G18</f>
        <v>0</v>
      </c>
      <c r="J52" s="137" t="str">
        <f>IF(I73=0,"",I52/I73*100)</f>
        <v/>
      </c>
    </row>
    <row r="53" spans="1:10" ht="25.5" customHeight="1" x14ac:dyDescent="0.2">
      <c r="A53" s="127"/>
      <c r="B53" s="132" t="s">
        <v>61</v>
      </c>
      <c r="C53" s="238" t="s">
        <v>62</v>
      </c>
      <c r="D53" s="239"/>
      <c r="E53" s="239"/>
      <c r="F53" s="139" t="s">
        <v>26</v>
      </c>
      <c r="G53" s="133"/>
      <c r="H53" s="133"/>
      <c r="I53" s="133">
        <f>'Stavební část_Pol'!G22</f>
        <v>0</v>
      </c>
      <c r="J53" s="137" t="str">
        <f>IF(I73=0,"",I53/I73*100)</f>
        <v/>
      </c>
    </row>
    <row r="54" spans="1:10" ht="25.5" customHeight="1" x14ac:dyDescent="0.2">
      <c r="A54" s="127"/>
      <c r="B54" s="132" t="s">
        <v>63</v>
      </c>
      <c r="C54" s="238" t="s">
        <v>64</v>
      </c>
      <c r="D54" s="239"/>
      <c r="E54" s="239"/>
      <c r="F54" s="139" t="s">
        <v>26</v>
      </c>
      <c r="G54" s="133"/>
      <c r="H54" s="133"/>
      <c r="I54" s="133">
        <f>'Stavební část_Pol'!G25</f>
        <v>0</v>
      </c>
      <c r="J54" s="137" t="str">
        <f>IF(I73=0,"",I54/I73*100)</f>
        <v/>
      </c>
    </row>
    <row r="55" spans="1:10" ht="25.5" customHeight="1" x14ac:dyDescent="0.2">
      <c r="A55" s="127"/>
      <c r="B55" s="132" t="s">
        <v>65</v>
      </c>
      <c r="C55" s="238" t="s">
        <v>66</v>
      </c>
      <c r="D55" s="239"/>
      <c r="E55" s="239"/>
      <c r="F55" s="139" t="s">
        <v>26</v>
      </c>
      <c r="G55" s="133"/>
      <c r="H55" s="133"/>
      <c r="I55" s="133">
        <f>'Stavební část_Pol'!G29</f>
        <v>0</v>
      </c>
      <c r="J55" s="137" t="str">
        <f>IF(I73=0,"",I55/I73*100)</f>
        <v/>
      </c>
    </row>
    <row r="56" spans="1:10" ht="25.5" customHeight="1" x14ac:dyDescent="0.2">
      <c r="A56" s="127"/>
      <c r="B56" s="132" t="s">
        <v>67</v>
      </c>
      <c r="C56" s="238" t="s">
        <v>68</v>
      </c>
      <c r="D56" s="239"/>
      <c r="E56" s="239"/>
      <c r="F56" s="139" t="s">
        <v>26</v>
      </c>
      <c r="G56" s="133"/>
      <c r="H56" s="133"/>
      <c r="I56" s="133">
        <f>'Stavební část_Pol'!G34</f>
        <v>0</v>
      </c>
      <c r="J56" s="137" t="str">
        <f>IF(I73=0,"",I56/I73*100)</f>
        <v/>
      </c>
    </row>
    <row r="57" spans="1:10" ht="25.5" customHeight="1" x14ac:dyDescent="0.2">
      <c r="A57" s="127"/>
      <c r="B57" s="132" t="s">
        <v>69</v>
      </c>
      <c r="C57" s="238" t="s">
        <v>70</v>
      </c>
      <c r="D57" s="239"/>
      <c r="E57" s="239"/>
      <c r="F57" s="139" t="s">
        <v>26</v>
      </c>
      <c r="G57" s="133"/>
      <c r="H57" s="133"/>
      <c r="I57" s="133">
        <f>'Stavební část_Pol'!G38</f>
        <v>0</v>
      </c>
      <c r="J57" s="137" t="str">
        <f>IF(I73=0,"",I57/I73*100)</f>
        <v/>
      </c>
    </row>
    <row r="58" spans="1:10" ht="25.5" customHeight="1" x14ac:dyDescent="0.2">
      <c r="A58" s="127"/>
      <c r="B58" s="132" t="s">
        <v>71</v>
      </c>
      <c r="C58" s="238" t="s">
        <v>72</v>
      </c>
      <c r="D58" s="239"/>
      <c r="E58" s="239"/>
      <c r="F58" s="139" t="s">
        <v>26</v>
      </c>
      <c r="G58" s="133"/>
      <c r="H58" s="133"/>
      <c r="I58" s="133">
        <f>'Stavební část_Pol'!G40</f>
        <v>0</v>
      </c>
      <c r="J58" s="137" t="str">
        <f>IF(I73=0,"",I58/I73*100)</f>
        <v/>
      </c>
    </row>
    <row r="59" spans="1:10" ht="25.5" customHeight="1" x14ac:dyDescent="0.2">
      <c r="A59" s="127"/>
      <c r="B59" s="132" t="s">
        <v>73</v>
      </c>
      <c r="C59" s="238" t="s">
        <v>74</v>
      </c>
      <c r="D59" s="239"/>
      <c r="E59" s="239"/>
      <c r="F59" s="139" t="s">
        <v>26</v>
      </c>
      <c r="G59" s="133"/>
      <c r="H59" s="133"/>
      <c r="I59" s="133">
        <f>'Stavební část_Pol'!G42</f>
        <v>0</v>
      </c>
      <c r="J59" s="137" t="str">
        <f>IF(I73=0,"",I59/I73*100)</f>
        <v/>
      </c>
    </row>
    <row r="60" spans="1:10" ht="25.5" customHeight="1" x14ac:dyDescent="0.2">
      <c r="A60" s="127"/>
      <c r="B60" s="132" t="s">
        <v>75</v>
      </c>
      <c r="C60" s="238" t="s">
        <v>76</v>
      </c>
      <c r="D60" s="239"/>
      <c r="E60" s="239"/>
      <c r="F60" s="139" t="s">
        <v>26</v>
      </c>
      <c r="G60" s="133"/>
      <c r="H60" s="133"/>
      <c r="I60" s="133">
        <f>'Stavební část_Pol'!G44</f>
        <v>0</v>
      </c>
      <c r="J60" s="137" t="str">
        <f>IF(I73=0,"",I60/I73*100)</f>
        <v/>
      </c>
    </row>
    <row r="61" spans="1:10" ht="25.5" customHeight="1" x14ac:dyDescent="0.2">
      <c r="A61" s="127"/>
      <c r="B61" s="132" t="s">
        <v>77</v>
      </c>
      <c r="C61" s="238" t="s">
        <v>78</v>
      </c>
      <c r="D61" s="239"/>
      <c r="E61" s="239"/>
      <c r="F61" s="139" t="s">
        <v>26</v>
      </c>
      <c r="G61" s="133"/>
      <c r="H61" s="133"/>
      <c r="I61" s="133">
        <f>'Stavební část_Pol'!G52</f>
        <v>0</v>
      </c>
      <c r="J61" s="137" t="str">
        <f>IF(I73=0,"",I61/I73*100)</f>
        <v/>
      </c>
    </row>
    <row r="62" spans="1:10" ht="25.5" customHeight="1" x14ac:dyDescent="0.2">
      <c r="A62" s="127"/>
      <c r="B62" s="132" t="s">
        <v>79</v>
      </c>
      <c r="C62" s="238" t="s">
        <v>80</v>
      </c>
      <c r="D62" s="239"/>
      <c r="E62" s="239"/>
      <c r="F62" s="139" t="s">
        <v>27</v>
      </c>
      <c r="G62" s="133"/>
      <c r="H62" s="133"/>
      <c r="I62" s="133">
        <f>'Stavební část_Pol'!G54</f>
        <v>0</v>
      </c>
      <c r="J62" s="137" t="str">
        <f>IF(I73=0,"",I62/I73*100)</f>
        <v/>
      </c>
    </row>
    <row r="63" spans="1:10" ht="25.5" customHeight="1" x14ac:dyDescent="0.2">
      <c r="A63" s="127"/>
      <c r="B63" s="132" t="s">
        <v>81</v>
      </c>
      <c r="C63" s="238" t="s">
        <v>82</v>
      </c>
      <c r="D63" s="239"/>
      <c r="E63" s="239"/>
      <c r="F63" s="139" t="s">
        <v>27</v>
      </c>
      <c r="G63" s="133"/>
      <c r="H63" s="133"/>
      <c r="I63" s="133">
        <f>'Stavební část_Pol'!G60</f>
        <v>0</v>
      </c>
      <c r="J63" s="137" t="str">
        <f>IF(I73=0,"",I63/I73*100)</f>
        <v/>
      </c>
    </row>
    <row r="64" spans="1:10" ht="25.5" customHeight="1" x14ac:dyDescent="0.2">
      <c r="A64" s="127"/>
      <c r="B64" s="132" t="s">
        <v>83</v>
      </c>
      <c r="C64" s="238" t="s">
        <v>84</v>
      </c>
      <c r="D64" s="239"/>
      <c r="E64" s="239"/>
      <c r="F64" s="139" t="s">
        <v>27</v>
      </c>
      <c r="G64" s="133"/>
      <c r="H64" s="133"/>
      <c r="I64" s="133">
        <f>'Stavební část_Pol'!G63</f>
        <v>0</v>
      </c>
      <c r="J64" s="137" t="str">
        <f>IF(I73=0,"",I64/I73*100)</f>
        <v/>
      </c>
    </row>
    <row r="65" spans="1:10" ht="25.5" customHeight="1" x14ac:dyDescent="0.2">
      <c r="A65" s="127"/>
      <c r="B65" s="132" t="s">
        <v>85</v>
      </c>
      <c r="C65" s="238" t="s">
        <v>86</v>
      </c>
      <c r="D65" s="239"/>
      <c r="E65" s="239"/>
      <c r="F65" s="139" t="s">
        <v>27</v>
      </c>
      <c r="G65" s="133"/>
      <c r="H65" s="133"/>
      <c r="I65" s="133">
        <f>'Stavební část_Pol'!G66</f>
        <v>0</v>
      </c>
      <c r="J65" s="137" t="str">
        <f>IF(I73=0,"",I65/I73*100)</f>
        <v/>
      </c>
    </row>
    <row r="66" spans="1:10" ht="25.5" customHeight="1" x14ac:dyDescent="0.2">
      <c r="A66" s="127"/>
      <c r="B66" s="132" t="s">
        <v>87</v>
      </c>
      <c r="C66" s="238" t="s">
        <v>88</v>
      </c>
      <c r="D66" s="239"/>
      <c r="E66" s="239"/>
      <c r="F66" s="139" t="s">
        <v>27</v>
      </c>
      <c r="G66" s="133"/>
      <c r="H66" s="133"/>
      <c r="I66" s="133">
        <f>'Stavební část_Pol'!G75</f>
        <v>0</v>
      </c>
      <c r="J66" s="137" t="str">
        <f>IF(I73=0,"",I66/I73*100)</f>
        <v/>
      </c>
    </row>
    <row r="67" spans="1:10" ht="25.5" customHeight="1" x14ac:dyDescent="0.2">
      <c r="A67" s="127"/>
      <c r="B67" s="132" t="s">
        <v>89</v>
      </c>
      <c r="C67" s="238" t="s">
        <v>90</v>
      </c>
      <c r="D67" s="239"/>
      <c r="E67" s="239"/>
      <c r="F67" s="139" t="s">
        <v>27</v>
      </c>
      <c r="G67" s="133"/>
      <c r="H67" s="133"/>
      <c r="I67" s="133">
        <f>'Stavební část_Pol'!G79</f>
        <v>0</v>
      </c>
      <c r="J67" s="137" t="str">
        <f>IF(I73=0,"",I67/I73*100)</f>
        <v/>
      </c>
    </row>
    <row r="68" spans="1:10" ht="25.5" customHeight="1" x14ac:dyDescent="0.2">
      <c r="A68" s="127"/>
      <c r="B68" s="132" t="s">
        <v>91</v>
      </c>
      <c r="C68" s="238" t="s">
        <v>92</v>
      </c>
      <c r="D68" s="239"/>
      <c r="E68" s="239"/>
      <c r="F68" s="139" t="s">
        <v>27</v>
      </c>
      <c r="G68" s="133"/>
      <c r="H68" s="133"/>
      <c r="I68" s="133">
        <f>'Stavební část_Pol'!G82</f>
        <v>0</v>
      </c>
      <c r="J68" s="137" t="str">
        <f>IF(I73=0,"",I68/I73*100)</f>
        <v/>
      </c>
    </row>
    <row r="69" spans="1:10" ht="25.5" customHeight="1" x14ac:dyDescent="0.2">
      <c r="A69" s="127"/>
      <c r="B69" s="132" t="s">
        <v>93</v>
      </c>
      <c r="C69" s="238" t="s">
        <v>94</v>
      </c>
      <c r="D69" s="239"/>
      <c r="E69" s="239"/>
      <c r="F69" s="139" t="s">
        <v>27</v>
      </c>
      <c r="G69" s="133"/>
      <c r="H69" s="133"/>
      <c r="I69" s="133">
        <f>'Stavební část_Pol'!G85</f>
        <v>0</v>
      </c>
      <c r="J69" s="137" t="str">
        <f>IF(I73=0,"",I69/I73*100)</f>
        <v/>
      </c>
    </row>
    <row r="70" spans="1:10" ht="25.5" customHeight="1" x14ac:dyDescent="0.2">
      <c r="A70" s="127"/>
      <c r="B70" s="132" t="s">
        <v>95</v>
      </c>
      <c r="C70" s="238" t="s">
        <v>96</v>
      </c>
      <c r="D70" s="239"/>
      <c r="E70" s="239"/>
      <c r="F70" s="139" t="s">
        <v>28</v>
      </c>
      <c r="G70" s="133"/>
      <c r="H70" s="133"/>
      <c r="I70" s="133">
        <f>'Stavební část_Pol'!G87</f>
        <v>0</v>
      </c>
      <c r="J70" s="137" t="str">
        <f>IF(I73=0,"",I70/I73*100)</f>
        <v/>
      </c>
    </row>
    <row r="71" spans="1:10" ht="25.5" customHeight="1" x14ac:dyDescent="0.2">
      <c r="A71" s="127"/>
      <c r="B71" s="132" t="s">
        <v>97</v>
      </c>
      <c r="C71" s="238" t="s">
        <v>98</v>
      </c>
      <c r="D71" s="239"/>
      <c r="E71" s="239"/>
      <c r="F71" s="139" t="s">
        <v>99</v>
      </c>
      <c r="G71" s="133"/>
      <c r="H71" s="133"/>
      <c r="I71" s="133">
        <f>'Stavební část_Pol'!G89</f>
        <v>0</v>
      </c>
      <c r="J71" s="137" t="str">
        <f>IF(I73=0,"",I71/I73*100)</f>
        <v/>
      </c>
    </row>
    <row r="72" spans="1:10" ht="25.5" customHeight="1" x14ac:dyDescent="0.2">
      <c r="A72" s="127"/>
      <c r="B72" s="132" t="s">
        <v>100</v>
      </c>
      <c r="C72" s="238" t="s">
        <v>29</v>
      </c>
      <c r="D72" s="239"/>
      <c r="E72" s="239"/>
      <c r="F72" s="139" t="s">
        <v>100</v>
      </c>
      <c r="G72" s="133"/>
      <c r="H72" s="133"/>
      <c r="I72" s="133">
        <f>'Stavební část_Pol'!G96</f>
        <v>0</v>
      </c>
      <c r="J72" s="137" t="str">
        <f>IF(I73=0,"",I72/I73*100)</f>
        <v/>
      </c>
    </row>
    <row r="73" spans="1:10" ht="25.5" customHeight="1" x14ac:dyDescent="0.2">
      <c r="A73" s="128"/>
      <c r="B73" s="134" t="s">
        <v>1</v>
      </c>
      <c r="C73" s="134"/>
      <c r="D73" s="135"/>
      <c r="E73" s="135"/>
      <c r="F73" s="140"/>
      <c r="G73" s="136"/>
      <c r="H73" s="136"/>
      <c r="I73" s="136">
        <f>SUM(I49:I72)</f>
        <v>0</v>
      </c>
      <c r="J73" s="138">
        <f>SUM(J49:J72)</f>
        <v>0</v>
      </c>
    </row>
    <row r="74" spans="1:10" x14ac:dyDescent="0.2">
      <c r="F74" s="92"/>
      <c r="G74" s="91"/>
      <c r="H74" s="92"/>
      <c r="I74" s="91"/>
      <c r="J74" s="93"/>
    </row>
    <row r="75" spans="1:10" x14ac:dyDescent="0.2">
      <c r="F75" s="92"/>
      <c r="G75" s="91"/>
      <c r="H75" s="92"/>
      <c r="I75" s="91"/>
      <c r="J75" s="93"/>
    </row>
    <row r="76" spans="1:10" x14ac:dyDescent="0.2">
      <c r="F76" s="92"/>
      <c r="G76" s="91"/>
      <c r="H76" s="92"/>
      <c r="I76" s="91"/>
      <c r="J76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70:E70"/>
    <mergeCell ref="C71:E71"/>
    <mergeCell ref="C72:E72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0" t="s">
        <v>7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78" t="s">
        <v>8</v>
      </c>
      <c r="B2" s="77"/>
      <c r="C2" s="242"/>
      <c r="D2" s="242"/>
      <c r="E2" s="242"/>
      <c r="F2" s="242"/>
      <c r="G2" s="243"/>
    </row>
    <row r="3" spans="1:7" ht="24.95" customHeight="1" x14ac:dyDescent="0.2">
      <c r="A3" s="78" t="s">
        <v>9</v>
      </c>
      <c r="B3" s="77"/>
      <c r="C3" s="242"/>
      <c r="D3" s="242"/>
      <c r="E3" s="242"/>
      <c r="F3" s="242"/>
      <c r="G3" s="243"/>
    </row>
    <row r="4" spans="1:7" ht="24.95" customHeight="1" x14ac:dyDescent="0.2">
      <c r="A4" s="78" t="s">
        <v>10</v>
      </c>
      <c r="B4" s="77"/>
      <c r="C4" s="242"/>
      <c r="D4" s="242"/>
      <c r="E4" s="242"/>
      <c r="F4" s="242"/>
      <c r="G4" s="243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1"/>
  <sheetViews>
    <sheetView tabSelected="1" topLeftCell="A24" zoomScale="130" zoomScaleNormal="130" workbookViewId="0">
      <selection activeCell="AD37" sqref="AD37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6" t="s">
        <v>7</v>
      </c>
      <c r="B1" s="256"/>
      <c r="C1" s="256"/>
      <c r="D1" s="256"/>
      <c r="E1" s="256"/>
      <c r="F1" s="256"/>
      <c r="G1" s="256"/>
      <c r="AG1" t="s">
        <v>102</v>
      </c>
    </row>
    <row r="2" spans="1:60" ht="24.95" customHeight="1" x14ac:dyDescent="0.2">
      <c r="A2" s="143" t="s">
        <v>8</v>
      </c>
      <c r="B2" s="77"/>
      <c r="C2" s="257" t="s">
        <v>47</v>
      </c>
      <c r="D2" s="258"/>
      <c r="E2" s="258"/>
      <c r="F2" s="258"/>
      <c r="G2" s="259"/>
      <c r="AG2" t="s">
        <v>103</v>
      </c>
    </row>
    <row r="3" spans="1:60" ht="24.95" customHeight="1" x14ac:dyDescent="0.2">
      <c r="A3" s="143" t="s">
        <v>9</v>
      </c>
      <c r="B3" s="77"/>
      <c r="C3" s="260" t="s">
        <v>44</v>
      </c>
      <c r="D3" s="261"/>
      <c r="E3" s="261"/>
      <c r="F3" s="261"/>
      <c r="G3" s="262"/>
      <c r="AC3" s="90" t="s">
        <v>103</v>
      </c>
      <c r="AG3" t="s">
        <v>104</v>
      </c>
    </row>
    <row r="4" spans="1:60" ht="24.95" customHeight="1" x14ac:dyDescent="0.2">
      <c r="A4" s="144" t="s">
        <v>10</v>
      </c>
      <c r="B4" s="145"/>
      <c r="C4" s="263" t="s">
        <v>42</v>
      </c>
      <c r="D4" s="264"/>
      <c r="E4" s="264"/>
      <c r="F4" s="264"/>
      <c r="G4" s="265"/>
      <c r="AG4" t="s">
        <v>105</v>
      </c>
    </row>
    <row r="5" spans="1:60" x14ac:dyDescent="0.2">
      <c r="D5" s="142"/>
    </row>
    <row r="6" spans="1:60" ht="38.25" x14ac:dyDescent="0.2">
      <c r="A6" s="147" t="s">
        <v>106</v>
      </c>
      <c r="B6" s="149" t="s">
        <v>107</v>
      </c>
      <c r="C6" s="149" t="s">
        <v>108</v>
      </c>
      <c r="D6" s="148" t="s">
        <v>109</v>
      </c>
      <c r="E6" s="147" t="s">
        <v>110</v>
      </c>
      <c r="F6" s="146" t="s">
        <v>111</v>
      </c>
      <c r="G6" s="147" t="s">
        <v>31</v>
      </c>
      <c r="H6" s="150" t="s">
        <v>32</v>
      </c>
      <c r="I6" s="150" t="s">
        <v>112</v>
      </c>
      <c r="J6" s="150" t="s">
        <v>33</v>
      </c>
      <c r="K6" s="150" t="s">
        <v>113</v>
      </c>
      <c r="L6" s="150" t="s">
        <v>114</v>
      </c>
      <c r="M6" s="150" t="s">
        <v>115</v>
      </c>
      <c r="N6" s="150" t="s">
        <v>116</v>
      </c>
      <c r="O6" s="150" t="s">
        <v>117</v>
      </c>
      <c r="P6" s="150" t="s">
        <v>118</v>
      </c>
      <c r="Q6" s="150" t="s">
        <v>119</v>
      </c>
      <c r="R6" s="150" t="s">
        <v>120</v>
      </c>
      <c r="S6" s="150" t="s">
        <v>121</v>
      </c>
      <c r="T6" s="150" t="s">
        <v>122</v>
      </c>
      <c r="U6" s="150" t="s">
        <v>123</v>
      </c>
      <c r="V6" s="150" t="s">
        <v>124</v>
      </c>
      <c r="W6" s="150" t="s">
        <v>125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1" t="s">
        <v>126</v>
      </c>
      <c r="B8" s="162" t="s">
        <v>53</v>
      </c>
      <c r="C8" s="180" t="s">
        <v>54</v>
      </c>
      <c r="D8" s="163"/>
      <c r="E8" s="164"/>
      <c r="F8" s="165"/>
      <c r="G8" s="166">
        <f>SUMIF(AG9:AG10,"&lt;&gt;NOR",G9:G10)</f>
        <v>0</v>
      </c>
      <c r="H8" s="160"/>
      <c r="I8" s="160">
        <f>SUM(I9:I10)</f>
        <v>19212.28</v>
      </c>
      <c r="J8" s="160"/>
      <c r="K8" s="160">
        <f>SUM(K9:K10)</f>
        <v>4134.04</v>
      </c>
      <c r="L8" s="160"/>
      <c r="M8" s="160">
        <f>SUM(M9:M10)</f>
        <v>0</v>
      </c>
      <c r="N8" s="160"/>
      <c r="O8" s="160">
        <f>SUM(O9:O10)</f>
        <v>1.06</v>
      </c>
      <c r="P8" s="160"/>
      <c r="Q8" s="160">
        <f>SUM(Q9:Q10)</f>
        <v>0</v>
      </c>
      <c r="R8" s="160"/>
      <c r="S8" s="160"/>
      <c r="T8" s="160"/>
      <c r="U8" s="160"/>
      <c r="V8" s="160">
        <f>SUM(V9:V10)</f>
        <v>8.8800000000000008</v>
      </c>
      <c r="W8" s="160"/>
      <c r="AG8" t="s">
        <v>127</v>
      </c>
    </row>
    <row r="9" spans="1:60" outlineLevel="1" x14ac:dyDescent="0.2">
      <c r="A9" s="173">
        <v>1</v>
      </c>
      <c r="B9" s="174" t="s">
        <v>128</v>
      </c>
      <c r="C9" s="181" t="s">
        <v>129</v>
      </c>
      <c r="D9" s="175" t="s">
        <v>130</v>
      </c>
      <c r="E9" s="176">
        <v>8.7080000000000002</v>
      </c>
      <c r="F9" s="177"/>
      <c r="G9" s="178">
        <f>ROUND(E9*F9,2)</f>
        <v>0</v>
      </c>
      <c r="H9" s="159">
        <v>1815.26</v>
      </c>
      <c r="I9" s="158">
        <f>ROUND(E9*H9,2)</f>
        <v>15807.28</v>
      </c>
      <c r="J9" s="159">
        <v>474.74</v>
      </c>
      <c r="K9" s="158">
        <f>ROUND(E9*J9,2)</f>
        <v>4134.04</v>
      </c>
      <c r="L9" s="158">
        <v>21</v>
      </c>
      <c r="M9" s="158">
        <f>G9*(1+L9/100)</f>
        <v>0</v>
      </c>
      <c r="N9" s="158">
        <v>8.0000000000000004E-4</v>
      </c>
      <c r="O9" s="158">
        <f>ROUND(E9*N9,2)</f>
        <v>0.01</v>
      </c>
      <c r="P9" s="158">
        <v>0</v>
      </c>
      <c r="Q9" s="158">
        <f>ROUND(E9*P9,2)</f>
        <v>0</v>
      </c>
      <c r="R9" s="158"/>
      <c r="S9" s="158" t="s">
        <v>131</v>
      </c>
      <c r="T9" s="158" t="s">
        <v>131</v>
      </c>
      <c r="U9" s="158">
        <v>1.01999</v>
      </c>
      <c r="V9" s="158">
        <f>ROUND(E9*U9,2)</f>
        <v>8.8800000000000008</v>
      </c>
      <c r="W9" s="158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132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73">
        <v>3</v>
      </c>
      <c r="B10" s="174" t="s">
        <v>134</v>
      </c>
      <c r="C10" s="181" t="s">
        <v>135</v>
      </c>
      <c r="D10" s="175" t="s">
        <v>136</v>
      </c>
      <c r="E10" s="176">
        <v>0.5</v>
      </c>
      <c r="F10" s="177"/>
      <c r="G10" s="178">
        <f>ROUND(E10*F10,2)</f>
        <v>0</v>
      </c>
      <c r="H10" s="159">
        <v>6810</v>
      </c>
      <c r="I10" s="158">
        <f>ROUND(E10*H10,2)</f>
        <v>3405</v>
      </c>
      <c r="J10" s="159">
        <v>0</v>
      </c>
      <c r="K10" s="158">
        <f>ROUND(E10*J10,2)</f>
        <v>0</v>
      </c>
      <c r="L10" s="158">
        <v>21</v>
      </c>
      <c r="M10" s="158">
        <f>G10*(1+L10/100)</f>
        <v>0</v>
      </c>
      <c r="N10" s="158">
        <v>2.0939999999999999</v>
      </c>
      <c r="O10" s="158">
        <f>ROUND(E10*N10,2)</f>
        <v>1.05</v>
      </c>
      <c r="P10" s="158">
        <v>0</v>
      </c>
      <c r="Q10" s="158">
        <f>ROUND(E10*P10,2)</f>
        <v>0</v>
      </c>
      <c r="R10" s="158" t="s">
        <v>137</v>
      </c>
      <c r="S10" s="158" t="s">
        <v>138</v>
      </c>
      <c r="T10" s="158" t="s">
        <v>139</v>
      </c>
      <c r="U10" s="158">
        <v>0</v>
      </c>
      <c r="V10" s="158">
        <f>ROUND(E10*U10,2)</f>
        <v>0</v>
      </c>
      <c r="W10" s="158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140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x14ac:dyDescent="0.2">
      <c r="A11" s="161" t="s">
        <v>126</v>
      </c>
      <c r="B11" s="162" t="s">
        <v>55</v>
      </c>
      <c r="C11" s="180" t="s">
        <v>56</v>
      </c>
      <c r="D11" s="163"/>
      <c r="E11" s="164"/>
      <c r="F11" s="165"/>
      <c r="G11" s="166">
        <f>SUMIF(AG12:AG14,"&lt;&gt;NOR",G12:G14)</f>
        <v>0</v>
      </c>
      <c r="H11" s="160"/>
      <c r="I11" s="160">
        <f>SUM(I12:I14)</f>
        <v>79759.240000000005</v>
      </c>
      <c r="J11" s="160"/>
      <c r="K11" s="160">
        <f>SUM(K12:K14)</f>
        <v>166410.69</v>
      </c>
      <c r="L11" s="160"/>
      <c r="M11" s="160">
        <f>SUM(M12:M14)</f>
        <v>0</v>
      </c>
      <c r="N11" s="160"/>
      <c r="O11" s="160">
        <f>SUM(O12:O14)</f>
        <v>25.57</v>
      </c>
      <c r="P11" s="160"/>
      <c r="Q11" s="160">
        <f>SUM(Q12:Q14)</f>
        <v>0</v>
      </c>
      <c r="R11" s="160"/>
      <c r="S11" s="160"/>
      <c r="T11" s="160"/>
      <c r="U11" s="160"/>
      <c r="V11" s="160">
        <f>SUM(V12:V14)</f>
        <v>319.35000000000002</v>
      </c>
      <c r="W11" s="160"/>
      <c r="AG11" t="s">
        <v>127</v>
      </c>
    </row>
    <row r="12" spans="1:60" outlineLevel="1" x14ac:dyDescent="0.2">
      <c r="A12" s="173">
        <v>4</v>
      </c>
      <c r="B12" s="174" t="s">
        <v>141</v>
      </c>
      <c r="C12" s="181" t="s">
        <v>142</v>
      </c>
      <c r="D12" s="175" t="s">
        <v>143</v>
      </c>
      <c r="E12" s="176">
        <v>46.774999999999999</v>
      </c>
      <c r="F12" s="177"/>
      <c r="G12" s="178">
        <f>ROUND(E12*F12,2)</f>
        <v>0</v>
      </c>
      <c r="H12" s="159">
        <v>38.57</v>
      </c>
      <c r="I12" s="158">
        <f>ROUND(E12*H12,2)</f>
        <v>1804.11</v>
      </c>
      <c r="J12" s="159">
        <v>141.93</v>
      </c>
      <c r="K12" s="158">
        <f>ROUND(E12*J12,2)</f>
        <v>6638.78</v>
      </c>
      <c r="L12" s="158">
        <v>21</v>
      </c>
      <c r="M12" s="158">
        <f>G12*(1+L12/100)</f>
        <v>0</v>
      </c>
      <c r="N12" s="158">
        <v>3.7670000000000002E-2</v>
      </c>
      <c r="O12" s="158">
        <f>ROUND(E12*N12,2)</f>
        <v>1.76</v>
      </c>
      <c r="P12" s="158">
        <v>0</v>
      </c>
      <c r="Q12" s="158">
        <f>ROUND(E12*P12,2)</f>
        <v>0</v>
      </c>
      <c r="R12" s="158"/>
      <c r="S12" s="158" t="s">
        <v>131</v>
      </c>
      <c r="T12" s="158" t="s">
        <v>131</v>
      </c>
      <c r="U12" s="158">
        <v>0.41</v>
      </c>
      <c r="V12" s="158">
        <f>ROUND(E12*U12,2)</f>
        <v>19.18</v>
      </c>
      <c r="W12" s="158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132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73">
        <v>5</v>
      </c>
      <c r="B13" s="174" t="s">
        <v>144</v>
      </c>
      <c r="C13" s="181" t="s">
        <v>145</v>
      </c>
      <c r="D13" s="175" t="s">
        <v>143</v>
      </c>
      <c r="E13" s="176">
        <v>150.97</v>
      </c>
      <c r="F13" s="177"/>
      <c r="G13" s="178">
        <f>ROUND(E13*F13,2)</f>
        <v>0</v>
      </c>
      <c r="H13" s="159">
        <v>318.33999999999997</v>
      </c>
      <c r="I13" s="158">
        <f>ROUND(E13*H13,2)</f>
        <v>48059.79</v>
      </c>
      <c r="J13" s="159">
        <v>289.66000000000003</v>
      </c>
      <c r="K13" s="158">
        <f>ROUND(E13*J13,2)</f>
        <v>43729.97</v>
      </c>
      <c r="L13" s="158">
        <v>21</v>
      </c>
      <c r="M13" s="158">
        <f>G13*(1+L13/100)</f>
        <v>0</v>
      </c>
      <c r="N13" s="158">
        <v>0.1545</v>
      </c>
      <c r="O13" s="158">
        <f>ROUND(E13*N13,2)</f>
        <v>23.32</v>
      </c>
      <c r="P13" s="158">
        <v>0</v>
      </c>
      <c r="Q13" s="158">
        <f>ROUND(E13*P13,2)</f>
        <v>0</v>
      </c>
      <c r="R13" s="158"/>
      <c r="S13" s="158" t="s">
        <v>131</v>
      </c>
      <c r="T13" s="158" t="s">
        <v>131</v>
      </c>
      <c r="U13" s="158">
        <v>0.78549999999999998</v>
      </c>
      <c r="V13" s="158">
        <f>ROUND(E13*U13,2)</f>
        <v>118.59</v>
      </c>
      <c r="W13" s="158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132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33.75" outlineLevel="1" x14ac:dyDescent="0.2">
      <c r="A14" s="173">
        <v>6</v>
      </c>
      <c r="B14" s="174" t="s">
        <v>146</v>
      </c>
      <c r="C14" s="181" t="s">
        <v>147</v>
      </c>
      <c r="D14" s="175" t="s">
        <v>143</v>
      </c>
      <c r="E14" s="176">
        <v>41.936</v>
      </c>
      <c r="F14" s="177"/>
      <c r="G14" s="178">
        <f>ROUND(E14*F14,2)</f>
        <v>0</v>
      </c>
      <c r="H14" s="159">
        <v>712.88</v>
      </c>
      <c r="I14" s="158">
        <f>ROUND(E14*H14,2)</f>
        <v>29895.34</v>
      </c>
      <c r="J14" s="159">
        <v>2767.12</v>
      </c>
      <c r="K14" s="158">
        <f>ROUND(E14*J14,2)</f>
        <v>116041.94</v>
      </c>
      <c r="L14" s="158">
        <v>21</v>
      </c>
      <c r="M14" s="158">
        <f>G14*(1+L14/100)</f>
        <v>0</v>
      </c>
      <c r="N14" s="158">
        <v>1.158E-2</v>
      </c>
      <c r="O14" s="158">
        <f>ROUND(E14*N14,2)</f>
        <v>0.49</v>
      </c>
      <c r="P14" s="158">
        <v>0</v>
      </c>
      <c r="Q14" s="158">
        <f>ROUND(E14*P14,2)</f>
        <v>0</v>
      </c>
      <c r="R14" s="158"/>
      <c r="S14" s="158" t="s">
        <v>148</v>
      </c>
      <c r="T14" s="158" t="s">
        <v>139</v>
      </c>
      <c r="U14" s="158">
        <v>4.3298399999999999</v>
      </c>
      <c r="V14" s="158">
        <f>ROUND(E14*U14,2)</f>
        <v>181.58</v>
      </c>
      <c r="W14" s="158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133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x14ac:dyDescent="0.2">
      <c r="A15" s="161" t="s">
        <v>126</v>
      </c>
      <c r="B15" s="162" t="s">
        <v>57</v>
      </c>
      <c r="C15" s="180" t="s">
        <v>58</v>
      </c>
      <c r="D15" s="163"/>
      <c r="E15" s="164"/>
      <c r="F15" s="165"/>
      <c r="G15" s="166">
        <f>SUMIF(AG16:AG17,"&lt;&gt;NOR",G16:G17)</f>
        <v>0</v>
      </c>
      <c r="H15" s="160"/>
      <c r="I15" s="160">
        <f>SUM(I16:I17)</f>
        <v>25213.8</v>
      </c>
      <c r="J15" s="160"/>
      <c r="K15" s="160">
        <f>SUM(K16:K17)</f>
        <v>4848.2</v>
      </c>
      <c r="L15" s="160"/>
      <c r="M15" s="160">
        <f>SUM(M16:M17)</f>
        <v>0</v>
      </c>
      <c r="N15" s="160"/>
      <c r="O15" s="160">
        <f>SUM(O16:O17)</f>
        <v>6.65</v>
      </c>
      <c r="P15" s="160"/>
      <c r="Q15" s="160">
        <f>SUM(Q16:Q17)</f>
        <v>0</v>
      </c>
      <c r="R15" s="160"/>
      <c r="S15" s="160"/>
      <c r="T15" s="160"/>
      <c r="U15" s="160"/>
      <c r="V15" s="160">
        <f>SUM(V16:V17)</f>
        <v>13.13</v>
      </c>
      <c r="W15" s="160"/>
      <c r="AG15" t="s">
        <v>127</v>
      </c>
    </row>
    <row r="16" spans="1:60" ht="33.75" outlineLevel="1" x14ac:dyDescent="0.2">
      <c r="A16" s="173">
        <v>7</v>
      </c>
      <c r="B16" s="174" t="s">
        <v>149</v>
      </c>
      <c r="C16" s="181" t="s">
        <v>150</v>
      </c>
      <c r="D16" s="175" t="s">
        <v>143</v>
      </c>
      <c r="E16" s="176">
        <v>27</v>
      </c>
      <c r="F16" s="177"/>
      <c r="G16" s="178">
        <f>ROUND(E16*F16,2)</f>
        <v>0</v>
      </c>
      <c r="H16" s="159">
        <v>368.44</v>
      </c>
      <c r="I16" s="158">
        <f>ROUND(E16*H16,2)</f>
        <v>9947.8799999999992</v>
      </c>
      <c r="J16" s="159">
        <v>137.56</v>
      </c>
      <c r="K16" s="158">
        <f>ROUND(E16*J16,2)</f>
        <v>3714.12</v>
      </c>
      <c r="L16" s="158">
        <v>21</v>
      </c>
      <c r="M16" s="158">
        <f>G16*(1+L16/100)</f>
        <v>0</v>
      </c>
      <c r="N16" s="158">
        <v>0.20532</v>
      </c>
      <c r="O16" s="158">
        <f>ROUND(E16*N16,2)</f>
        <v>5.54</v>
      </c>
      <c r="P16" s="158">
        <v>0</v>
      </c>
      <c r="Q16" s="158">
        <f>ROUND(E16*P16,2)</f>
        <v>0</v>
      </c>
      <c r="R16" s="158"/>
      <c r="S16" s="158" t="s">
        <v>131</v>
      </c>
      <c r="T16" s="158" t="s">
        <v>131</v>
      </c>
      <c r="U16" s="158">
        <v>0.375</v>
      </c>
      <c r="V16" s="158">
        <f>ROUND(E16*U16,2)</f>
        <v>10.130000000000001</v>
      </c>
      <c r="W16" s="158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132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73">
        <v>8</v>
      </c>
      <c r="B17" s="174" t="s">
        <v>151</v>
      </c>
      <c r="C17" s="181" t="s">
        <v>152</v>
      </c>
      <c r="D17" s="175" t="s">
        <v>130</v>
      </c>
      <c r="E17" s="176">
        <v>4</v>
      </c>
      <c r="F17" s="177"/>
      <c r="G17" s="178">
        <f>ROUND(E17*F17,2)</f>
        <v>0</v>
      </c>
      <c r="H17" s="159">
        <v>3816.48</v>
      </c>
      <c r="I17" s="158">
        <f>ROUND(E17*H17,2)</f>
        <v>15265.92</v>
      </c>
      <c r="J17" s="159">
        <v>283.52</v>
      </c>
      <c r="K17" s="158">
        <f>ROUND(E17*J17,2)</f>
        <v>1134.08</v>
      </c>
      <c r="L17" s="158">
        <v>21</v>
      </c>
      <c r="M17" s="158">
        <f>G17*(1+L17/100)</f>
        <v>0</v>
      </c>
      <c r="N17" s="158">
        <v>0.27693000000000001</v>
      </c>
      <c r="O17" s="158">
        <f>ROUND(E17*N17,2)</f>
        <v>1.1100000000000001</v>
      </c>
      <c r="P17" s="158">
        <v>0</v>
      </c>
      <c r="Q17" s="158">
        <f>ROUND(E17*P17,2)</f>
        <v>0</v>
      </c>
      <c r="R17" s="158"/>
      <c r="S17" s="158" t="s">
        <v>131</v>
      </c>
      <c r="T17" s="158" t="s">
        <v>131</v>
      </c>
      <c r="U17" s="158">
        <v>0.74960000000000004</v>
      </c>
      <c r="V17" s="158">
        <f>ROUND(E17*U17,2)</f>
        <v>3</v>
      </c>
      <c r="W17" s="158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133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">
      <c r="A18" s="161" t="s">
        <v>126</v>
      </c>
      <c r="B18" s="162" t="s">
        <v>59</v>
      </c>
      <c r="C18" s="180" t="s">
        <v>60</v>
      </c>
      <c r="D18" s="163"/>
      <c r="E18" s="164"/>
      <c r="F18" s="165"/>
      <c r="G18" s="166">
        <f>SUMIF(AG19:AG21,"&lt;&gt;NOR",G19:G21)</f>
        <v>0</v>
      </c>
      <c r="H18" s="160"/>
      <c r="I18" s="160">
        <f>SUM(I19:I21)</f>
        <v>27011.54</v>
      </c>
      <c r="J18" s="160"/>
      <c r="K18" s="160">
        <f>SUM(K19:K21)</f>
        <v>92324.64</v>
      </c>
      <c r="L18" s="160"/>
      <c r="M18" s="160">
        <f>SUM(M19:M21)</f>
        <v>0</v>
      </c>
      <c r="N18" s="160"/>
      <c r="O18" s="160">
        <f>SUM(O19:O21)</f>
        <v>7.98</v>
      </c>
      <c r="P18" s="160"/>
      <c r="Q18" s="160">
        <f>SUM(Q19:Q21)</f>
        <v>0</v>
      </c>
      <c r="R18" s="160"/>
      <c r="S18" s="160"/>
      <c r="T18" s="160"/>
      <c r="U18" s="160"/>
      <c r="V18" s="160">
        <f>SUM(V19:V21)</f>
        <v>243.03</v>
      </c>
      <c r="W18" s="160"/>
      <c r="AG18" t="s">
        <v>127</v>
      </c>
    </row>
    <row r="19" spans="1:60" outlineLevel="1" x14ac:dyDescent="0.2">
      <c r="A19" s="173">
        <v>9</v>
      </c>
      <c r="B19" s="174" t="s">
        <v>153</v>
      </c>
      <c r="C19" s="181" t="s">
        <v>154</v>
      </c>
      <c r="D19" s="175" t="s">
        <v>143</v>
      </c>
      <c r="E19" s="176">
        <v>167.607</v>
      </c>
      <c r="F19" s="177"/>
      <c r="G19" s="178">
        <f>ROUND(E19*F19,2)</f>
        <v>0</v>
      </c>
      <c r="H19" s="159">
        <v>110.24</v>
      </c>
      <c r="I19" s="158">
        <f>ROUND(E19*H19,2)</f>
        <v>18477</v>
      </c>
      <c r="J19" s="159">
        <v>181.76</v>
      </c>
      <c r="K19" s="158">
        <f>ROUND(E19*J19,2)</f>
        <v>30464.25</v>
      </c>
      <c r="L19" s="158">
        <v>21</v>
      </c>
      <c r="M19" s="158">
        <f>G19*(1+L19/100)</f>
        <v>0</v>
      </c>
      <c r="N19" s="158">
        <v>3.5000000000000003E-2</v>
      </c>
      <c r="O19" s="158">
        <f>ROUND(E19*N19,2)</f>
        <v>5.87</v>
      </c>
      <c r="P19" s="158">
        <v>0</v>
      </c>
      <c r="Q19" s="158">
        <f>ROUND(E19*P19,2)</f>
        <v>0</v>
      </c>
      <c r="R19" s="158"/>
      <c r="S19" s="158" t="s">
        <v>131</v>
      </c>
      <c r="T19" s="158" t="s">
        <v>131</v>
      </c>
      <c r="U19" s="158">
        <v>0.48</v>
      </c>
      <c r="V19" s="158">
        <f>ROUND(E19*U19,2)</f>
        <v>80.45</v>
      </c>
      <c r="W19" s="158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132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3">
        <v>10</v>
      </c>
      <c r="B20" s="174" t="s">
        <v>155</v>
      </c>
      <c r="C20" s="181" t="s">
        <v>156</v>
      </c>
      <c r="D20" s="175" t="s">
        <v>143</v>
      </c>
      <c r="E20" s="176">
        <v>335.214</v>
      </c>
      <c r="F20" s="177"/>
      <c r="G20" s="178">
        <f>ROUND(E20*F20,2)</f>
        <v>0</v>
      </c>
      <c r="H20" s="159">
        <v>9.69</v>
      </c>
      <c r="I20" s="158">
        <f>ROUND(E20*H20,2)</f>
        <v>3248.22</v>
      </c>
      <c r="J20" s="159">
        <v>91.31</v>
      </c>
      <c r="K20" s="158">
        <f>ROUND(E20*J20,2)</f>
        <v>30608.39</v>
      </c>
      <c r="L20" s="158">
        <v>21</v>
      </c>
      <c r="M20" s="158">
        <f>G20*(1+L20/100)</f>
        <v>0</v>
      </c>
      <c r="N20" s="158">
        <v>2.5000000000000001E-3</v>
      </c>
      <c r="O20" s="158">
        <f>ROUND(E20*N20,2)</f>
        <v>0.84</v>
      </c>
      <c r="P20" s="158">
        <v>0</v>
      </c>
      <c r="Q20" s="158">
        <f>ROUND(E20*P20,2)</f>
        <v>0</v>
      </c>
      <c r="R20" s="158"/>
      <c r="S20" s="158" t="s">
        <v>131</v>
      </c>
      <c r="T20" s="158" t="s">
        <v>131</v>
      </c>
      <c r="U20" s="158">
        <v>0.24</v>
      </c>
      <c r="V20" s="158">
        <f>ROUND(E20*U20,2)</f>
        <v>80.45</v>
      </c>
      <c r="W20" s="158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132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11</v>
      </c>
      <c r="B21" s="174" t="s">
        <v>157</v>
      </c>
      <c r="C21" s="181" t="s">
        <v>158</v>
      </c>
      <c r="D21" s="175" t="s">
        <v>143</v>
      </c>
      <c r="E21" s="176">
        <v>335.214</v>
      </c>
      <c r="F21" s="177"/>
      <c r="G21" s="178">
        <f>ROUND(E21*F21,2)</f>
        <v>0</v>
      </c>
      <c r="H21" s="159">
        <v>15.77</v>
      </c>
      <c r="I21" s="158">
        <f>ROUND(E21*H21,2)</f>
        <v>5286.32</v>
      </c>
      <c r="J21" s="159">
        <v>93.23</v>
      </c>
      <c r="K21" s="158">
        <f>ROUND(E21*J21,2)</f>
        <v>31252</v>
      </c>
      <c r="L21" s="158">
        <v>21</v>
      </c>
      <c r="M21" s="158">
        <f>G21*(1+L21/100)</f>
        <v>0</v>
      </c>
      <c r="N21" s="158">
        <v>3.7799999999999999E-3</v>
      </c>
      <c r="O21" s="158">
        <f>ROUND(E21*N21,2)</f>
        <v>1.27</v>
      </c>
      <c r="P21" s="158">
        <v>0</v>
      </c>
      <c r="Q21" s="158">
        <f>ROUND(E21*P21,2)</f>
        <v>0</v>
      </c>
      <c r="R21" s="158"/>
      <c r="S21" s="158" t="s">
        <v>131</v>
      </c>
      <c r="T21" s="158" t="s">
        <v>131</v>
      </c>
      <c r="U21" s="158">
        <v>0.245</v>
      </c>
      <c r="V21" s="158">
        <f>ROUND(E21*U21,2)</f>
        <v>82.13</v>
      </c>
      <c r="W21" s="158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132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61" t="s">
        <v>126</v>
      </c>
      <c r="B22" s="162" t="s">
        <v>61</v>
      </c>
      <c r="C22" s="180" t="s">
        <v>62</v>
      </c>
      <c r="D22" s="163"/>
      <c r="E22" s="164"/>
      <c r="F22" s="165"/>
      <c r="G22" s="166">
        <f>SUMIF(AG23:AG24,"&lt;&gt;NOR",G23:G24)</f>
        <v>0</v>
      </c>
      <c r="H22" s="160"/>
      <c r="I22" s="160">
        <f>SUM(I23:I24)</f>
        <v>2175.91</v>
      </c>
      <c r="J22" s="160"/>
      <c r="K22" s="160">
        <f>SUM(K23:K24)</f>
        <v>10099.219999999999</v>
      </c>
      <c r="L22" s="160"/>
      <c r="M22" s="160">
        <f>SUM(M23:M24)</f>
        <v>0</v>
      </c>
      <c r="N22" s="160"/>
      <c r="O22" s="160">
        <f>SUM(O23:O24)</f>
        <v>0.34</v>
      </c>
      <c r="P22" s="160"/>
      <c r="Q22" s="160">
        <f>SUM(Q23:Q24)</f>
        <v>0</v>
      </c>
      <c r="R22" s="160"/>
      <c r="S22" s="160"/>
      <c r="T22" s="160"/>
      <c r="U22" s="160"/>
      <c r="V22" s="160">
        <f>SUM(V23:V24)</f>
        <v>25.41</v>
      </c>
      <c r="W22" s="160"/>
      <c r="AG22" t="s">
        <v>127</v>
      </c>
    </row>
    <row r="23" spans="1:60" outlineLevel="1" x14ac:dyDescent="0.2">
      <c r="A23" s="173">
        <v>12</v>
      </c>
      <c r="B23" s="174" t="s">
        <v>159</v>
      </c>
      <c r="C23" s="181" t="s">
        <v>160</v>
      </c>
      <c r="D23" s="175" t="s">
        <v>143</v>
      </c>
      <c r="E23" s="176">
        <v>21.76</v>
      </c>
      <c r="F23" s="177"/>
      <c r="G23" s="178">
        <f>ROUND(E23*F23,2)</f>
        <v>0</v>
      </c>
      <c r="H23" s="159">
        <v>13.19</v>
      </c>
      <c r="I23" s="158">
        <f>ROUND(E23*H23,2)</f>
        <v>287.01</v>
      </c>
      <c r="J23" s="159">
        <v>27.01</v>
      </c>
      <c r="K23" s="158">
        <f>ROUND(E23*J23,2)</f>
        <v>587.74</v>
      </c>
      <c r="L23" s="158">
        <v>21</v>
      </c>
      <c r="M23" s="158">
        <f>G23*(1+L23/100)</f>
        <v>0</v>
      </c>
      <c r="N23" s="158">
        <v>4.0000000000000003E-5</v>
      </c>
      <c r="O23" s="158">
        <f>ROUND(E23*N23,2)</f>
        <v>0</v>
      </c>
      <c r="P23" s="158">
        <v>0</v>
      </c>
      <c r="Q23" s="158">
        <f>ROUND(E23*P23,2)</f>
        <v>0</v>
      </c>
      <c r="R23" s="158"/>
      <c r="S23" s="158" t="s">
        <v>131</v>
      </c>
      <c r="T23" s="158" t="s">
        <v>131</v>
      </c>
      <c r="U23" s="158">
        <v>7.8E-2</v>
      </c>
      <c r="V23" s="158">
        <f>ROUND(E23*U23,2)</f>
        <v>1.7</v>
      </c>
      <c r="W23" s="158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132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73">
        <v>13</v>
      </c>
      <c r="B24" s="174" t="s">
        <v>161</v>
      </c>
      <c r="C24" s="181" t="s">
        <v>162</v>
      </c>
      <c r="D24" s="175" t="s">
        <v>143</v>
      </c>
      <c r="E24" s="176">
        <v>152.208</v>
      </c>
      <c r="F24" s="177"/>
      <c r="G24" s="178">
        <f>ROUND(E24*F24,2)</f>
        <v>0</v>
      </c>
      <c r="H24" s="159">
        <v>12.41</v>
      </c>
      <c r="I24" s="158">
        <f>ROUND(E24*H24,2)</f>
        <v>1888.9</v>
      </c>
      <c r="J24" s="159">
        <v>62.49</v>
      </c>
      <c r="K24" s="158">
        <f>ROUND(E24*J24,2)</f>
        <v>9511.48</v>
      </c>
      <c r="L24" s="158">
        <v>21</v>
      </c>
      <c r="M24" s="158">
        <f>G24*(1+L24/100)</f>
        <v>0</v>
      </c>
      <c r="N24" s="158">
        <v>2.2499999999999998E-3</v>
      </c>
      <c r="O24" s="158">
        <f>ROUND(E24*N24,2)</f>
        <v>0.34</v>
      </c>
      <c r="P24" s="158">
        <v>0</v>
      </c>
      <c r="Q24" s="158">
        <f>ROUND(E24*P24,2)</f>
        <v>0</v>
      </c>
      <c r="R24" s="158"/>
      <c r="S24" s="158" t="s">
        <v>131</v>
      </c>
      <c r="T24" s="158" t="s">
        <v>131</v>
      </c>
      <c r="U24" s="158">
        <v>0.15578</v>
      </c>
      <c r="V24" s="158">
        <f>ROUND(E24*U24,2)</f>
        <v>23.71</v>
      </c>
      <c r="W24" s="158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132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1" t="s">
        <v>126</v>
      </c>
      <c r="B25" s="162" t="s">
        <v>63</v>
      </c>
      <c r="C25" s="180" t="s">
        <v>64</v>
      </c>
      <c r="D25" s="163"/>
      <c r="E25" s="164"/>
      <c r="F25" s="165"/>
      <c r="G25" s="166">
        <f>SUMIF(AG26:AG28,"&lt;&gt;NOR",G26:G28)</f>
        <v>0</v>
      </c>
      <c r="H25" s="160"/>
      <c r="I25" s="160">
        <f>SUM(I26:I28)</f>
        <v>72698.69</v>
      </c>
      <c r="J25" s="160"/>
      <c r="K25" s="160">
        <f>SUM(K26:K28)</f>
        <v>63090.61</v>
      </c>
      <c r="L25" s="160"/>
      <c r="M25" s="160">
        <f>SUM(M26:M28)</f>
        <v>0</v>
      </c>
      <c r="N25" s="160"/>
      <c r="O25" s="160">
        <f>SUM(O26:O28)</f>
        <v>1.5899999999999999</v>
      </c>
      <c r="P25" s="160"/>
      <c r="Q25" s="160">
        <f>SUM(Q26:Q28)</f>
        <v>0</v>
      </c>
      <c r="R25" s="160"/>
      <c r="S25" s="160"/>
      <c r="T25" s="160"/>
      <c r="U25" s="160"/>
      <c r="V25" s="160">
        <f>SUM(V26:V28)</f>
        <v>166.93</v>
      </c>
      <c r="W25" s="160"/>
      <c r="AG25" t="s">
        <v>127</v>
      </c>
    </row>
    <row r="26" spans="1:60" ht="22.5" outlineLevel="1" x14ac:dyDescent="0.2">
      <c r="A26" s="173">
        <v>14</v>
      </c>
      <c r="B26" s="174" t="s">
        <v>163</v>
      </c>
      <c r="C26" s="181" t="s">
        <v>164</v>
      </c>
      <c r="D26" s="175" t="s">
        <v>143</v>
      </c>
      <c r="E26" s="176">
        <v>96.1</v>
      </c>
      <c r="F26" s="177"/>
      <c r="G26" s="178">
        <f>ROUND(E26*F26,2)</f>
        <v>0</v>
      </c>
      <c r="H26" s="159">
        <v>360.71</v>
      </c>
      <c r="I26" s="158">
        <f>ROUND(E26*H26,2)</f>
        <v>34664.230000000003</v>
      </c>
      <c r="J26" s="159">
        <v>329.29</v>
      </c>
      <c r="K26" s="158">
        <f>ROUND(E26*J26,2)</f>
        <v>31644.77</v>
      </c>
      <c r="L26" s="158">
        <v>21</v>
      </c>
      <c r="M26" s="158">
        <f>G26*(1+L26/100)</f>
        <v>0</v>
      </c>
      <c r="N26" s="158">
        <v>1.0410000000000001E-2</v>
      </c>
      <c r="O26" s="158">
        <f>ROUND(E26*N26,2)</f>
        <v>1</v>
      </c>
      <c r="P26" s="158">
        <v>0</v>
      </c>
      <c r="Q26" s="158">
        <f>ROUND(E26*P26,2)</f>
        <v>0</v>
      </c>
      <c r="R26" s="158"/>
      <c r="S26" s="158" t="s">
        <v>131</v>
      </c>
      <c r="T26" s="158" t="s">
        <v>131</v>
      </c>
      <c r="U26" s="158">
        <v>0.85699999999999998</v>
      </c>
      <c r="V26" s="158">
        <f>ROUND(E26*U26,2)</f>
        <v>82.36</v>
      </c>
      <c r="W26" s="158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132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3">
        <v>15</v>
      </c>
      <c r="B27" s="174" t="s">
        <v>165</v>
      </c>
      <c r="C27" s="181" t="s">
        <v>166</v>
      </c>
      <c r="D27" s="175" t="s">
        <v>143</v>
      </c>
      <c r="E27" s="176">
        <v>96.1</v>
      </c>
      <c r="F27" s="177"/>
      <c r="G27" s="178">
        <f>ROUND(E27*F27,2)</f>
        <v>0</v>
      </c>
      <c r="H27" s="159">
        <v>395.78</v>
      </c>
      <c r="I27" s="158">
        <f>ROUND(E27*H27,2)</f>
        <v>38034.46</v>
      </c>
      <c r="J27" s="159">
        <v>209.22</v>
      </c>
      <c r="K27" s="158">
        <f>ROUND(E27*J27,2)</f>
        <v>20106.04</v>
      </c>
      <c r="L27" s="158">
        <v>21</v>
      </c>
      <c r="M27" s="158">
        <f>G27*(1+L27/100)</f>
        <v>0</v>
      </c>
      <c r="N27" s="158">
        <v>6.1799999999999997E-3</v>
      </c>
      <c r="O27" s="158">
        <f>ROUND(E27*N27,2)</f>
        <v>0.59</v>
      </c>
      <c r="P27" s="158">
        <v>0</v>
      </c>
      <c r="Q27" s="158">
        <f>ROUND(E27*P27,2)</f>
        <v>0</v>
      </c>
      <c r="R27" s="158"/>
      <c r="S27" s="158" t="s">
        <v>131</v>
      </c>
      <c r="T27" s="158" t="s">
        <v>131</v>
      </c>
      <c r="U27" s="158">
        <v>0.5</v>
      </c>
      <c r="V27" s="158">
        <f>ROUND(E27*U27,2)</f>
        <v>48.05</v>
      </c>
      <c r="W27" s="158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132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3">
        <v>16</v>
      </c>
      <c r="B28" s="174" t="s">
        <v>167</v>
      </c>
      <c r="C28" s="181" t="s">
        <v>168</v>
      </c>
      <c r="D28" s="175" t="s">
        <v>143</v>
      </c>
      <c r="E28" s="176">
        <v>96.1</v>
      </c>
      <c r="F28" s="177"/>
      <c r="G28" s="178">
        <f>ROUND(E28*F28,2)</f>
        <v>0</v>
      </c>
      <c r="H28" s="159">
        <v>0</v>
      </c>
      <c r="I28" s="158">
        <f>ROUND(E28*H28,2)</f>
        <v>0</v>
      </c>
      <c r="J28" s="159">
        <v>118</v>
      </c>
      <c r="K28" s="158">
        <f>ROUND(E28*J28,2)</f>
        <v>11339.8</v>
      </c>
      <c r="L28" s="158">
        <v>21</v>
      </c>
      <c r="M28" s="158">
        <f>G28*(1+L28/100)</f>
        <v>0</v>
      </c>
      <c r="N28" s="158">
        <v>0</v>
      </c>
      <c r="O28" s="158">
        <f>ROUND(E28*N28,2)</f>
        <v>0</v>
      </c>
      <c r="P28" s="158">
        <v>0</v>
      </c>
      <c r="Q28" s="158">
        <f>ROUND(E28*P28,2)</f>
        <v>0</v>
      </c>
      <c r="R28" s="158"/>
      <c r="S28" s="158" t="s">
        <v>131</v>
      </c>
      <c r="T28" s="158" t="s">
        <v>131</v>
      </c>
      <c r="U28" s="158">
        <v>0.38</v>
      </c>
      <c r="V28" s="158">
        <f>ROUND(E28*U28,2)</f>
        <v>36.520000000000003</v>
      </c>
      <c r="W28" s="158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132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61" t="s">
        <v>126</v>
      </c>
      <c r="B29" s="162" t="s">
        <v>65</v>
      </c>
      <c r="C29" s="180" t="s">
        <v>66</v>
      </c>
      <c r="D29" s="163"/>
      <c r="E29" s="164"/>
      <c r="F29" s="165"/>
      <c r="G29" s="166">
        <f>SUMIF(AG30:AG33,"&lt;&gt;NOR",G30:G33)</f>
        <v>0</v>
      </c>
      <c r="H29" s="160"/>
      <c r="I29" s="160">
        <f>SUM(I30:I33)</f>
        <v>84394.200000000012</v>
      </c>
      <c r="J29" s="160"/>
      <c r="K29" s="160">
        <f>SUM(K30:K33)</f>
        <v>48539.53</v>
      </c>
      <c r="L29" s="160"/>
      <c r="M29" s="160">
        <f>SUM(M30:M33)</f>
        <v>0</v>
      </c>
      <c r="N29" s="160"/>
      <c r="O29" s="160">
        <f>SUM(O30:O33)</f>
        <v>38.700000000000003</v>
      </c>
      <c r="P29" s="160"/>
      <c r="Q29" s="160">
        <f>SUM(Q30:Q33)</f>
        <v>0</v>
      </c>
      <c r="R29" s="160"/>
      <c r="S29" s="160"/>
      <c r="T29" s="160"/>
      <c r="U29" s="160"/>
      <c r="V29" s="160">
        <f>SUM(V30:V33)</f>
        <v>128.79</v>
      </c>
      <c r="W29" s="160"/>
      <c r="AG29" t="s">
        <v>127</v>
      </c>
    </row>
    <row r="30" spans="1:60" outlineLevel="1" x14ac:dyDescent="0.2">
      <c r="A30" s="173">
        <v>17</v>
      </c>
      <c r="B30" s="174" t="s">
        <v>169</v>
      </c>
      <c r="C30" s="181" t="s">
        <v>170</v>
      </c>
      <c r="D30" s="175" t="s">
        <v>136</v>
      </c>
      <c r="E30" s="176">
        <v>1.2130000000000001</v>
      </c>
      <c r="F30" s="177"/>
      <c r="G30" s="178">
        <f>ROUND(E30*F30,2)</f>
        <v>0</v>
      </c>
      <c r="H30" s="159">
        <v>1773.03</v>
      </c>
      <c r="I30" s="158">
        <f>ROUND(E30*H30,2)</f>
        <v>2150.69</v>
      </c>
      <c r="J30" s="159">
        <v>1146.97</v>
      </c>
      <c r="K30" s="158">
        <f>ROUND(E30*J30,2)</f>
        <v>1391.27</v>
      </c>
      <c r="L30" s="158">
        <v>21</v>
      </c>
      <c r="M30" s="158">
        <f>G30*(1+L30/100)</f>
        <v>0</v>
      </c>
      <c r="N30" s="158">
        <v>2.5</v>
      </c>
      <c r="O30" s="158">
        <f>ROUND(E30*N30,2)</f>
        <v>3.03</v>
      </c>
      <c r="P30" s="158">
        <v>0</v>
      </c>
      <c r="Q30" s="158">
        <f>ROUND(E30*P30,2)</f>
        <v>0</v>
      </c>
      <c r="R30" s="158"/>
      <c r="S30" s="158" t="s">
        <v>131</v>
      </c>
      <c r="T30" s="158" t="s">
        <v>131</v>
      </c>
      <c r="U30" s="158">
        <v>3.4</v>
      </c>
      <c r="V30" s="158">
        <f>ROUND(E30*U30,2)</f>
        <v>4.12</v>
      </c>
      <c r="W30" s="158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132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73">
        <v>18</v>
      </c>
      <c r="B31" s="174" t="s">
        <v>171</v>
      </c>
      <c r="C31" s="181" t="s">
        <v>172</v>
      </c>
      <c r="D31" s="175" t="s">
        <v>173</v>
      </c>
      <c r="E31" s="176">
        <v>1.7899700000000001</v>
      </c>
      <c r="F31" s="177"/>
      <c r="G31" s="178">
        <f>ROUND(E31*F31,2)</f>
        <v>0</v>
      </c>
      <c r="H31" s="159">
        <v>23423.11</v>
      </c>
      <c r="I31" s="158">
        <f>ROUND(E31*H31,2)</f>
        <v>41926.660000000003</v>
      </c>
      <c r="J31" s="159">
        <v>5836.89</v>
      </c>
      <c r="K31" s="158">
        <f>ROUND(E31*J31,2)</f>
        <v>10447.86</v>
      </c>
      <c r="L31" s="158">
        <v>21</v>
      </c>
      <c r="M31" s="158">
        <f>G31*(1+L31/100)</f>
        <v>0</v>
      </c>
      <c r="N31" s="158">
        <v>1.0662499999999999</v>
      </c>
      <c r="O31" s="158">
        <f>ROUND(E31*N31,2)</f>
        <v>1.91</v>
      </c>
      <c r="P31" s="158">
        <v>0</v>
      </c>
      <c r="Q31" s="158">
        <f>ROUND(E31*P31,2)</f>
        <v>0</v>
      </c>
      <c r="R31" s="158"/>
      <c r="S31" s="158" t="s">
        <v>131</v>
      </c>
      <c r="T31" s="158" t="s">
        <v>131</v>
      </c>
      <c r="U31" s="158">
        <v>15.231</v>
      </c>
      <c r="V31" s="158">
        <f>ROUND(E31*U31,2)</f>
        <v>27.26</v>
      </c>
      <c r="W31" s="158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132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19</v>
      </c>
      <c r="B32" s="174" t="s">
        <v>174</v>
      </c>
      <c r="C32" s="181" t="s">
        <v>175</v>
      </c>
      <c r="D32" s="175" t="s">
        <v>143</v>
      </c>
      <c r="E32" s="176">
        <v>152.208</v>
      </c>
      <c r="F32" s="177"/>
      <c r="G32" s="178">
        <f>ROUND(E32*F32,2)</f>
        <v>0</v>
      </c>
      <c r="H32" s="159">
        <v>118.05</v>
      </c>
      <c r="I32" s="158">
        <f>ROUND(E32*H32,2)</f>
        <v>17968.150000000001</v>
      </c>
      <c r="J32" s="159">
        <v>114.45</v>
      </c>
      <c r="K32" s="158">
        <f>ROUND(E32*J32,2)</f>
        <v>17420.21</v>
      </c>
      <c r="L32" s="158">
        <v>21</v>
      </c>
      <c r="M32" s="158">
        <f>G32*(1+L32/100)</f>
        <v>0</v>
      </c>
      <c r="N32" s="158">
        <v>9.8680000000000004E-2</v>
      </c>
      <c r="O32" s="158">
        <f>ROUND(E32*N32,2)</f>
        <v>15.02</v>
      </c>
      <c r="P32" s="158">
        <v>0</v>
      </c>
      <c r="Q32" s="158">
        <f>ROUND(E32*P32,2)</f>
        <v>0</v>
      </c>
      <c r="R32" s="158"/>
      <c r="S32" s="158" t="s">
        <v>131</v>
      </c>
      <c r="T32" s="158" t="s">
        <v>131</v>
      </c>
      <c r="U32" s="158">
        <v>0.30299999999999999</v>
      </c>
      <c r="V32" s="158">
        <f>ROUND(E32*U32,2)</f>
        <v>46.12</v>
      </c>
      <c r="W32" s="158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132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20</v>
      </c>
      <c r="B33" s="174" t="s">
        <v>176</v>
      </c>
      <c r="C33" s="181" t="s">
        <v>177</v>
      </c>
      <c r="D33" s="175" t="s">
        <v>143</v>
      </c>
      <c r="E33" s="176">
        <v>152.208</v>
      </c>
      <c r="F33" s="177"/>
      <c r="G33" s="178">
        <f>ROUND(E33*F33,2)</f>
        <v>0</v>
      </c>
      <c r="H33" s="159">
        <v>146.83000000000001</v>
      </c>
      <c r="I33" s="158">
        <f>ROUND(E33*H33,2)</f>
        <v>22348.7</v>
      </c>
      <c r="J33" s="159">
        <v>126.67</v>
      </c>
      <c r="K33" s="158">
        <f>ROUND(E33*J33,2)</f>
        <v>19280.189999999999</v>
      </c>
      <c r="L33" s="158">
        <v>21</v>
      </c>
      <c r="M33" s="158">
        <f>G33*(1+L33/100)</f>
        <v>0</v>
      </c>
      <c r="N33" s="158">
        <v>0.1231</v>
      </c>
      <c r="O33" s="158">
        <f>ROUND(E33*N33,2)</f>
        <v>18.739999999999998</v>
      </c>
      <c r="P33" s="158">
        <v>0</v>
      </c>
      <c r="Q33" s="158">
        <f>ROUND(E33*P33,2)</f>
        <v>0</v>
      </c>
      <c r="R33" s="158"/>
      <c r="S33" s="158" t="s">
        <v>131</v>
      </c>
      <c r="T33" s="158" t="s">
        <v>131</v>
      </c>
      <c r="U33" s="158">
        <v>0.33700000000000002</v>
      </c>
      <c r="V33" s="158">
        <f>ROUND(E33*U33,2)</f>
        <v>51.29</v>
      </c>
      <c r="W33" s="158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132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1" t="s">
        <v>126</v>
      </c>
      <c r="B34" s="162" t="s">
        <v>67</v>
      </c>
      <c r="C34" s="180" t="s">
        <v>68</v>
      </c>
      <c r="D34" s="163"/>
      <c r="E34" s="164"/>
      <c r="F34" s="165"/>
      <c r="G34" s="166">
        <f>SUMIF(AG35:AG37,"&lt;&gt;NOR",G35:G37)</f>
        <v>0</v>
      </c>
      <c r="H34" s="160"/>
      <c r="I34" s="160">
        <f>SUM(I35:I37)</f>
        <v>19179.95</v>
      </c>
      <c r="J34" s="160"/>
      <c r="K34" s="160">
        <f>SUM(K35:K37)</f>
        <v>50185.049999999996</v>
      </c>
      <c r="L34" s="160"/>
      <c r="M34" s="160">
        <f>SUM(M35:M37)</f>
        <v>0</v>
      </c>
      <c r="N34" s="160"/>
      <c r="O34" s="160">
        <f>SUM(O35:O37)</f>
        <v>5.35</v>
      </c>
      <c r="P34" s="160"/>
      <c r="Q34" s="160">
        <f>SUM(Q35:Q37)</f>
        <v>13.48</v>
      </c>
      <c r="R34" s="160"/>
      <c r="S34" s="160"/>
      <c r="T34" s="160"/>
      <c r="U34" s="160"/>
      <c r="V34" s="160">
        <f>SUM(V35:V37)</f>
        <v>219.82</v>
      </c>
      <c r="W34" s="160"/>
      <c r="AG34" t="s">
        <v>127</v>
      </c>
    </row>
    <row r="35" spans="1:60" ht="45" outlineLevel="1" x14ac:dyDescent="0.2">
      <c r="A35" s="173">
        <v>21</v>
      </c>
      <c r="B35" s="174" t="s">
        <v>178</v>
      </c>
      <c r="C35" s="196" t="s">
        <v>282</v>
      </c>
      <c r="D35" s="175" t="s">
        <v>179</v>
      </c>
      <c r="E35" s="176">
        <v>2</v>
      </c>
      <c r="F35" s="177"/>
      <c r="G35" s="178">
        <f>ROUND(E35*F35,2)</f>
        <v>0</v>
      </c>
      <c r="H35" s="159">
        <v>1582.92</v>
      </c>
      <c r="I35" s="158">
        <f>ROUND(E35*H35,2)</f>
        <v>3165.84</v>
      </c>
      <c r="J35" s="159">
        <v>4667.08</v>
      </c>
      <c r="K35" s="158">
        <f>ROUND(E35*J35,2)</f>
        <v>9334.16</v>
      </c>
      <c r="L35" s="158">
        <v>21</v>
      </c>
      <c r="M35" s="158">
        <f>G35*(1+L35/100)</f>
        <v>0</v>
      </c>
      <c r="N35" s="158">
        <v>0.16985</v>
      </c>
      <c r="O35" s="158">
        <f>ROUND(E35*N35,2)</f>
        <v>0.34</v>
      </c>
      <c r="P35" s="158">
        <v>0.14868000000000001</v>
      </c>
      <c r="Q35" s="158">
        <f>ROUND(E35*P35,2)</f>
        <v>0.3</v>
      </c>
      <c r="R35" s="158"/>
      <c r="S35" s="158" t="s">
        <v>148</v>
      </c>
      <c r="T35" s="158" t="s">
        <v>139</v>
      </c>
      <c r="U35" s="158">
        <v>6.7388500000000002</v>
      </c>
      <c r="V35" s="158">
        <f>ROUND(E35*U35,2)</f>
        <v>13.48</v>
      </c>
      <c r="W35" s="158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133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45" outlineLevel="1" x14ac:dyDescent="0.2">
      <c r="A36" s="173">
        <v>22</v>
      </c>
      <c r="B36" s="174" t="s">
        <v>180</v>
      </c>
      <c r="C36" s="196" t="s">
        <v>282</v>
      </c>
      <c r="D36" s="175" t="s">
        <v>179</v>
      </c>
      <c r="E36" s="176">
        <v>6</v>
      </c>
      <c r="F36" s="177"/>
      <c r="G36" s="178">
        <f>ROUND(E36*F36,2)</f>
        <v>0</v>
      </c>
      <c r="H36" s="159">
        <v>2475.41</v>
      </c>
      <c r="I36" s="158">
        <f>ROUND(E36*H36,2)</f>
        <v>14852.46</v>
      </c>
      <c r="J36" s="159">
        <v>6314.59</v>
      </c>
      <c r="K36" s="158">
        <f>ROUND(E36*J36,2)</f>
        <v>37887.54</v>
      </c>
      <c r="L36" s="158">
        <v>21</v>
      </c>
      <c r="M36" s="158">
        <f>G36*(1+L36/100)</f>
        <v>0</v>
      </c>
      <c r="N36" s="158">
        <v>0.45568999999999998</v>
      </c>
      <c r="O36" s="158">
        <f>ROUND(E36*N36,2)</f>
        <v>2.73</v>
      </c>
      <c r="P36" s="158">
        <v>1.1988000000000001</v>
      </c>
      <c r="Q36" s="158">
        <f>ROUND(E36*P36,2)</f>
        <v>7.19</v>
      </c>
      <c r="R36" s="158"/>
      <c r="S36" s="158" t="s">
        <v>148</v>
      </c>
      <c r="T36" s="158" t="s">
        <v>139</v>
      </c>
      <c r="U36" s="158">
        <v>18.758970000000001</v>
      </c>
      <c r="V36" s="158">
        <f>ROUND(E36*U36,2)</f>
        <v>112.55</v>
      </c>
      <c r="W36" s="158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133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33.75" outlineLevel="1" x14ac:dyDescent="0.2">
      <c r="A37" s="173">
        <v>23</v>
      </c>
      <c r="B37" s="174" t="s">
        <v>181</v>
      </c>
      <c r="C37" s="181" t="s">
        <v>182</v>
      </c>
      <c r="D37" s="175" t="s">
        <v>179</v>
      </c>
      <c r="E37" s="176">
        <v>5</v>
      </c>
      <c r="F37" s="177"/>
      <c r="G37" s="178">
        <f>ROUND(E37*F37,2)</f>
        <v>0</v>
      </c>
      <c r="H37" s="159">
        <v>232.33</v>
      </c>
      <c r="I37" s="158">
        <f>ROUND(E37*H37,2)</f>
        <v>1161.6500000000001</v>
      </c>
      <c r="J37" s="159">
        <v>592.66999999999996</v>
      </c>
      <c r="K37" s="158">
        <f>ROUND(E37*J37,2)</f>
        <v>2963.35</v>
      </c>
      <c r="L37" s="158">
        <v>21</v>
      </c>
      <c r="M37" s="158">
        <f>G37*(1+L37/100)</f>
        <v>0</v>
      </c>
      <c r="N37" s="158">
        <v>0.45568999999999998</v>
      </c>
      <c r="O37" s="158">
        <f>ROUND(E37*N37,2)</f>
        <v>2.2799999999999998</v>
      </c>
      <c r="P37" s="158">
        <v>1.1988000000000001</v>
      </c>
      <c r="Q37" s="158">
        <f>ROUND(E37*P37,2)</f>
        <v>5.99</v>
      </c>
      <c r="R37" s="158"/>
      <c r="S37" s="158" t="s">
        <v>148</v>
      </c>
      <c r="T37" s="158" t="s">
        <v>139</v>
      </c>
      <c r="U37" s="158">
        <v>18.758970000000001</v>
      </c>
      <c r="V37" s="158">
        <f>ROUND(E37*U37,2)</f>
        <v>93.79</v>
      </c>
      <c r="W37" s="158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133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x14ac:dyDescent="0.2">
      <c r="A38" s="161" t="s">
        <v>126</v>
      </c>
      <c r="B38" s="162" t="s">
        <v>69</v>
      </c>
      <c r="C38" s="180" t="s">
        <v>70</v>
      </c>
      <c r="D38" s="163"/>
      <c r="E38" s="164"/>
      <c r="F38" s="165"/>
      <c r="G38" s="166">
        <f>SUMIF(AG39:AG39,"&lt;&gt;NOR",G39:G39)</f>
        <v>0</v>
      </c>
      <c r="H38" s="160"/>
      <c r="I38" s="160">
        <f>SUM(I39:I39)</f>
        <v>1484.92</v>
      </c>
      <c r="J38" s="160"/>
      <c r="K38" s="160">
        <f>SUM(K39:K39)</f>
        <v>2655.08</v>
      </c>
      <c r="L38" s="160"/>
      <c r="M38" s="160">
        <f>SUM(M39:M39)</f>
        <v>0</v>
      </c>
      <c r="N38" s="160"/>
      <c r="O38" s="160">
        <f>SUM(O39:O39)</f>
        <v>0.86</v>
      </c>
      <c r="P38" s="160"/>
      <c r="Q38" s="160">
        <f>SUM(Q39:Q39)</f>
        <v>0</v>
      </c>
      <c r="R38" s="160"/>
      <c r="S38" s="160"/>
      <c r="T38" s="160"/>
      <c r="U38" s="160"/>
      <c r="V38" s="160">
        <f>SUM(V39:V39)</f>
        <v>7.63</v>
      </c>
      <c r="W38" s="160"/>
      <c r="AG38" t="s">
        <v>127</v>
      </c>
    </row>
    <row r="39" spans="1:60" ht="22.5" outlineLevel="1" x14ac:dyDescent="0.2">
      <c r="A39" s="173">
        <v>24</v>
      </c>
      <c r="B39" s="174" t="s">
        <v>183</v>
      </c>
      <c r="C39" s="181" t="s">
        <v>184</v>
      </c>
      <c r="D39" s="175" t="s">
        <v>179</v>
      </c>
      <c r="E39" s="176">
        <v>2</v>
      </c>
      <c r="F39" s="177"/>
      <c r="G39" s="178">
        <f>ROUND(E39*F39,2)</f>
        <v>0</v>
      </c>
      <c r="H39" s="159">
        <v>742.46</v>
      </c>
      <c r="I39" s="158">
        <f>ROUND(E39*H39,2)</f>
        <v>1484.92</v>
      </c>
      <c r="J39" s="159">
        <v>1327.54</v>
      </c>
      <c r="K39" s="158">
        <f>ROUND(E39*J39,2)</f>
        <v>2655.08</v>
      </c>
      <c r="L39" s="158">
        <v>21</v>
      </c>
      <c r="M39" s="158">
        <f>G39*(1+L39/100)</f>
        <v>0</v>
      </c>
      <c r="N39" s="158">
        <v>0.43093999999999999</v>
      </c>
      <c r="O39" s="158">
        <f>ROUND(E39*N39,2)</f>
        <v>0.86</v>
      </c>
      <c r="P39" s="158">
        <v>0</v>
      </c>
      <c r="Q39" s="158">
        <f>ROUND(E39*P39,2)</f>
        <v>0</v>
      </c>
      <c r="R39" s="158"/>
      <c r="S39" s="158" t="s">
        <v>131</v>
      </c>
      <c r="T39" s="158" t="s">
        <v>131</v>
      </c>
      <c r="U39" s="158">
        <v>3.8170000000000002</v>
      </c>
      <c r="V39" s="158">
        <f>ROUND(E39*U39,2)</f>
        <v>7.63</v>
      </c>
      <c r="W39" s="158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132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61" t="s">
        <v>126</v>
      </c>
      <c r="B40" s="162" t="s">
        <v>71</v>
      </c>
      <c r="C40" s="180" t="s">
        <v>72</v>
      </c>
      <c r="D40" s="163"/>
      <c r="E40" s="164"/>
      <c r="F40" s="165"/>
      <c r="G40" s="166">
        <f>SUMIF(AG41:AG41,"&lt;&gt;NOR",G41:G41)</f>
        <v>0</v>
      </c>
      <c r="H40" s="160"/>
      <c r="I40" s="160">
        <f>SUM(I41:I41)</f>
        <v>0</v>
      </c>
      <c r="J40" s="160"/>
      <c r="K40" s="160">
        <f>SUM(K41:K41)</f>
        <v>3630</v>
      </c>
      <c r="L40" s="160"/>
      <c r="M40" s="160">
        <f>SUM(M41:M41)</f>
        <v>0</v>
      </c>
      <c r="N40" s="160"/>
      <c r="O40" s="160">
        <f>SUM(O41:O41)</f>
        <v>0</v>
      </c>
      <c r="P40" s="160"/>
      <c r="Q40" s="160">
        <f>SUM(Q41:Q41)</f>
        <v>0</v>
      </c>
      <c r="R40" s="160"/>
      <c r="S40" s="160"/>
      <c r="T40" s="160"/>
      <c r="U40" s="160"/>
      <c r="V40" s="160">
        <f>SUM(V41:V41)</f>
        <v>10</v>
      </c>
      <c r="W40" s="160"/>
      <c r="AG40" t="s">
        <v>127</v>
      </c>
    </row>
    <row r="41" spans="1:60" ht="45" outlineLevel="1" x14ac:dyDescent="0.2">
      <c r="A41" s="173">
        <v>25</v>
      </c>
      <c r="B41" s="174" t="s">
        <v>185</v>
      </c>
      <c r="C41" s="181" t="s">
        <v>186</v>
      </c>
      <c r="D41" s="175" t="s">
        <v>187</v>
      </c>
      <c r="E41" s="176">
        <v>10</v>
      </c>
      <c r="F41" s="177"/>
      <c r="G41" s="178">
        <f>ROUND(E41*F41,2)</f>
        <v>0</v>
      </c>
      <c r="H41" s="159">
        <v>0</v>
      </c>
      <c r="I41" s="158">
        <f>ROUND(E41*H41,2)</f>
        <v>0</v>
      </c>
      <c r="J41" s="159">
        <v>363</v>
      </c>
      <c r="K41" s="158">
        <f>ROUND(E41*J41,2)</f>
        <v>3630</v>
      </c>
      <c r="L41" s="158">
        <v>21</v>
      </c>
      <c r="M41" s="158">
        <f>G41*(1+L41/100)</f>
        <v>0</v>
      </c>
      <c r="N41" s="158">
        <v>0</v>
      </c>
      <c r="O41" s="158">
        <f>ROUND(E41*N41,2)</f>
        <v>0</v>
      </c>
      <c r="P41" s="158">
        <v>0</v>
      </c>
      <c r="Q41" s="158">
        <f>ROUND(E41*P41,2)</f>
        <v>0</v>
      </c>
      <c r="R41" s="158" t="s">
        <v>188</v>
      </c>
      <c r="S41" s="158" t="s">
        <v>131</v>
      </c>
      <c r="T41" s="158" t="s">
        <v>131</v>
      </c>
      <c r="U41" s="158">
        <v>1</v>
      </c>
      <c r="V41" s="158">
        <f>ROUND(E41*U41,2)</f>
        <v>10</v>
      </c>
      <c r="W41" s="158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189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5.5" x14ac:dyDescent="0.2">
      <c r="A42" s="161" t="s">
        <v>126</v>
      </c>
      <c r="B42" s="162" t="s">
        <v>73</v>
      </c>
      <c r="C42" s="180" t="s">
        <v>74</v>
      </c>
      <c r="D42" s="163"/>
      <c r="E42" s="164"/>
      <c r="F42" s="165"/>
      <c r="G42" s="166">
        <f>SUMIF(AG43:AG43,"&lt;&gt;NOR",G43:G43)</f>
        <v>0</v>
      </c>
      <c r="H42" s="160"/>
      <c r="I42" s="160">
        <f>SUM(I43:I43)</f>
        <v>220.7</v>
      </c>
      <c r="J42" s="160"/>
      <c r="K42" s="160">
        <f>SUM(K43:K43)</f>
        <v>14543.47</v>
      </c>
      <c r="L42" s="160"/>
      <c r="M42" s="160">
        <f>SUM(M43:M43)</f>
        <v>0</v>
      </c>
      <c r="N42" s="160"/>
      <c r="O42" s="160">
        <f>SUM(O43:O43)</f>
        <v>0.01</v>
      </c>
      <c r="P42" s="160"/>
      <c r="Q42" s="160">
        <f>SUM(Q43:Q43)</f>
        <v>0</v>
      </c>
      <c r="R42" s="160"/>
      <c r="S42" s="160"/>
      <c r="T42" s="160"/>
      <c r="U42" s="160"/>
      <c r="V42" s="160">
        <f>SUM(V43:V43)</f>
        <v>46.88</v>
      </c>
      <c r="W42" s="160"/>
      <c r="AG42" t="s">
        <v>127</v>
      </c>
    </row>
    <row r="43" spans="1:60" outlineLevel="1" x14ac:dyDescent="0.2">
      <c r="A43" s="173">
        <v>26</v>
      </c>
      <c r="B43" s="174" t="s">
        <v>190</v>
      </c>
      <c r="C43" s="181" t="s">
        <v>191</v>
      </c>
      <c r="D43" s="175" t="s">
        <v>143</v>
      </c>
      <c r="E43" s="176">
        <v>152.208</v>
      </c>
      <c r="F43" s="177"/>
      <c r="G43" s="178">
        <f>ROUND(E43*F43,2)</f>
        <v>0</v>
      </c>
      <c r="H43" s="159">
        <v>1.45</v>
      </c>
      <c r="I43" s="158">
        <f>ROUND(E43*H43,2)</f>
        <v>220.7</v>
      </c>
      <c r="J43" s="159">
        <v>95.55</v>
      </c>
      <c r="K43" s="158">
        <f>ROUND(E43*J43,2)</f>
        <v>14543.47</v>
      </c>
      <c r="L43" s="158">
        <v>21</v>
      </c>
      <c r="M43" s="158">
        <f>G43*(1+L43/100)</f>
        <v>0</v>
      </c>
      <c r="N43" s="158">
        <v>4.0000000000000003E-5</v>
      </c>
      <c r="O43" s="158">
        <f>ROUND(E43*N43,2)</f>
        <v>0.01</v>
      </c>
      <c r="P43" s="158">
        <v>0</v>
      </c>
      <c r="Q43" s="158">
        <f>ROUND(E43*P43,2)</f>
        <v>0</v>
      </c>
      <c r="R43" s="158"/>
      <c r="S43" s="158" t="s">
        <v>131</v>
      </c>
      <c r="T43" s="158" t="s">
        <v>131</v>
      </c>
      <c r="U43" s="158">
        <v>0.308</v>
      </c>
      <c r="V43" s="158">
        <f>ROUND(E43*U43,2)</f>
        <v>46.88</v>
      </c>
      <c r="W43" s="158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132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61" t="s">
        <v>126</v>
      </c>
      <c r="B44" s="162" t="s">
        <v>75</v>
      </c>
      <c r="C44" s="180" t="s">
        <v>76</v>
      </c>
      <c r="D44" s="163"/>
      <c r="E44" s="164"/>
      <c r="F44" s="165"/>
      <c r="G44" s="166">
        <f>SUMIF(AG45:AG51,"&lt;&gt;NOR",G45:G51)</f>
        <v>0</v>
      </c>
      <c r="H44" s="160"/>
      <c r="I44" s="160">
        <f>SUM(I45:I51)</f>
        <v>219.9</v>
      </c>
      <c r="J44" s="160"/>
      <c r="K44" s="160">
        <f>SUM(K45:K51)</f>
        <v>16739.73</v>
      </c>
      <c r="L44" s="160"/>
      <c r="M44" s="160">
        <f>SUM(M45:M51)</f>
        <v>0</v>
      </c>
      <c r="N44" s="160"/>
      <c r="O44" s="160">
        <f>SUM(O45:O51)</f>
        <v>0.13</v>
      </c>
      <c r="P44" s="160"/>
      <c r="Q44" s="160">
        <f>SUM(Q45:Q51)</f>
        <v>2.8699999999999997</v>
      </c>
      <c r="R44" s="160"/>
      <c r="S44" s="160"/>
      <c r="T44" s="160"/>
      <c r="U44" s="160"/>
      <c r="V44" s="160">
        <f>SUM(V45:V51)</f>
        <v>88.87</v>
      </c>
      <c r="W44" s="160"/>
      <c r="AG44" t="s">
        <v>127</v>
      </c>
    </row>
    <row r="45" spans="1:60" outlineLevel="1" x14ac:dyDescent="0.2">
      <c r="A45" s="173">
        <v>27</v>
      </c>
      <c r="B45" s="174" t="s">
        <v>192</v>
      </c>
      <c r="C45" s="181" t="s">
        <v>193</v>
      </c>
      <c r="D45" s="175" t="s">
        <v>136</v>
      </c>
      <c r="E45" s="176">
        <v>1.2130000000000001</v>
      </c>
      <c r="F45" s="177"/>
      <c r="G45" s="178">
        <f>ROUND(E45*F45,2)</f>
        <v>0</v>
      </c>
      <c r="H45" s="159">
        <v>0</v>
      </c>
      <c r="I45" s="158">
        <f>ROUND(E45*H45,2)</f>
        <v>0</v>
      </c>
      <c r="J45" s="159">
        <v>364</v>
      </c>
      <c r="K45" s="158">
        <f>ROUND(E45*J45,2)</f>
        <v>441.53</v>
      </c>
      <c r="L45" s="158">
        <v>21</v>
      </c>
      <c r="M45" s="158">
        <f>G45*(1+L45/100)</f>
        <v>0</v>
      </c>
      <c r="N45" s="158">
        <v>0</v>
      </c>
      <c r="O45" s="158">
        <f>ROUND(E45*N45,2)</f>
        <v>0</v>
      </c>
      <c r="P45" s="158">
        <v>1.4</v>
      </c>
      <c r="Q45" s="158">
        <f>ROUND(E45*P45,2)</f>
        <v>1.7</v>
      </c>
      <c r="R45" s="158"/>
      <c r="S45" s="158" t="s">
        <v>131</v>
      </c>
      <c r="T45" s="158" t="s">
        <v>131</v>
      </c>
      <c r="U45" s="158">
        <v>1.375</v>
      </c>
      <c r="V45" s="158">
        <f>ROUND(E45*U45,2)</f>
        <v>1.67</v>
      </c>
      <c r="W45" s="158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132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3">
        <v>28</v>
      </c>
      <c r="B46" s="174" t="s">
        <v>194</v>
      </c>
      <c r="C46" s="181" t="s">
        <v>195</v>
      </c>
      <c r="D46" s="175" t="s">
        <v>179</v>
      </c>
      <c r="E46" s="176">
        <v>5</v>
      </c>
      <c r="F46" s="177"/>
      <c r="G46" s="178">
        <f>ROUND(E46*F46,2)</f>
        <v>0</v>
      </c>
      <c r="H46" s="159">
        <v>0</v>
      </c>
      <c r="I46" s="158">
        <f>ROUND(E46*H46,2)</f>
        <v>0</v>
      </c>
      <c r="J46" s="159">
        <v>23.4</v>
      </c>
      <c r="K46" s="158">
        <f>ROUND(E46*J46,2)</f>
        <v>117</v>
      </c>
      <c r="L46" s="158">
        <v>21</v>
      </c>
      <c r="M46" s="158">
        <f>G46*(1+L46/100)</f>
        <v>0</v>
      </c>
      <c r="N46" s="158">
        <v>0</v>
      </c>
      <c r="O46" s="158">
        <f>ROUND(E46*N46,2)</f>
        <v>0</v>
      </c>
      <c r="P46" s="158">
        <v>0</v>
      </c>
      <c r="Q46" s="158">
        <f>ROUND(E46*P46,2)</f>
        <v>0</v>
      </c>
      <c r="R46" s="158"/>
      <c r="S46" s="158" t="s">
        <v>131</v>
      </c>
      <c r="T46" s="158" t="s">
        <v>131</v>
      </c>
      <c r="U46" s="158">
        <v>0.08</v>
      </c>
      <c r="V46" s="158">
        <f>ROUND(E46*U46,2)</f>
        <v>0.4</v>
      </c>
      <c r="W46" s="158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132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3">
        <v>29</v>
      </c>
      <c r="B47" s="174" t="s">
        <v>196</v>
      </c>
      <c r="C47" s="181" t="s">
        <v>197</v>
      </c>
      <c r="D47" s="175" t="s">
        <v>143</v>
      </c>
      <c r="E47" s="176">
        <v>7.88</v>
      </c>
      <c r="F47" s="177"/>
      <c r="G47" s="178">
        <f>ROUND(E47*F47,2)</f>
        <v>0</v>
      </c>
      <c r="H47" s="159">
        <v>27.85</v>
      </c>
      <c r="I47" s="158">
        <f>ROUND(E47*H47,2)</f>
        <v>219.46</v>
      </c>
      <c r="J47" s="159">
        <v>278.14999999999998</v>
      </c>
      <c r="K47" s="158">
        <f>ROUND(E47*J47,2)</f>
        <v>2191.8200000000002</v>
      </c>
      <c r="L47" s="158">
        <v>21</v>
      </c>
      <c r="M47" s="158">
        <f>G47*(1+L47/100)</f>
        <v>0</v>
      </c>
      <c r="N47" s="158">
        <v>1.17E-3</v>
      </c>
      <c r="O47" s="158">
        <f>ROUND(E47*N47,2)</f>
        <v>0.01</v>
      </c>
      <c r="P47" s="158">
        <v>7.5999999999999998E-2</v>
      </c>
      <c r="Q47" s="158">
        <f>ROUND(E47*P47,2)</f>
        <v>0.6</v>
      </c>
      <c r="R47" s="158"/>
      <c r="S47" s="158" t="s">
        <v>131</v>
      </c>
      <c r="T47" s="158" t="s">
        <v>131</v>
      </c>
      <c r="U47" s="158">
        <v>0.93899999999999995</v>
      </c>
      <c r="V47" s="158">
        <f>ROUND(E47*U47,2)</f>
        <v>7.4</v>
      </c>
      <c r="W47" s="158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132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30</v>
      </c>
      <c r="B48" s="174" t="s">
        <v>198</v>
      </c>
      <c r="C48" s="181" t="s">
        <v>199</v>
      </c>
      <c r="D48" s="175" t="s">
        <v>136</v>
      </c>
      <c r="E48" s="176">
        <v>1</v>
      </c>
      <c r="F48" s="177"/>
      <c r="G48" s="178">
        <f>ROUND(E48*F48,2)</f>
        <v>0</v>
      </c>
      <c r="H48" s="159">
        <v>0.44</v>
      </c>
      <c r="I48" s="158">
        <f>ROUND(E48*H48,2)</f>
        <v>0.44</v>
      </c>
      <c r="J48" s="159">
        <v>2894.56</v>
      </c>
      <c r="K48" s="158">
        <f>ROUND(E48*J48,2)</f>
        <v>2894.56</v>
      </c>
      <c r="L48" s="158">
        <v>21</v>
      </c>
      <c r="M48" s="158">
        <f>G48*(1+L48/100)</f>
        <v>0</v>
      </c>
      <c r="N48" s="158">
        <v>0.12</v>
      </c>
      <c r="O48" s="158">
        <f>ROUND(E48*N48,2)</f>
        <v>0.12</v>
      </c>
      <c r="P48" s="158">
        <v>0</v>
      </c>
      <c r="Q48" s="158">
        <f>ROUND(E48*P48,2)</f>
        <v>0</v>
      </c>
      <c r="R48" s="158"/>
      <c r="S48" s="158" t="s">
        <v>148</v>
      </c>
      <c r="T48" s="158" t="s">
        <v>139</v>
      </c>
      <c r="U48" s="158">
        <v>5.2359999999999998</v>
      </c>
      <c r="V48" s="158">
        <f>ROUND(E48*U48,2)</f>
        <v>5.24</v>
      </c>
      <c r="W48" s="158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132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3">
        <v>31</v>
      </c>
      <c r="B49" s="174" t="s">
        <v>278</v>
      </c>
      <c r="C49" s="196" t="s">
        <v>279</v>
      </c>
      <c r="D49" s="192" t="s">
        <v>143</v>
      </c>
      <c r="E49" s="193">
        <v>50</v>
      </c>
      <c r="F49" s="194"/>
      <c r="G49" s="195">
        <f>ROUND(E49*F49,2)</f>
        <v>0</v>
      </c>
      <c r="H49" s="159"/>
      <c r="I49" s="158"/>
      <c r="J49" s="159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s="186" customFormat="1" outlineLevel="1" x14ac:dyDescent="0.2">
      <c r="A50" s="190">
        <v>32</v>
      </c>
      <c r="B50" s="191" t="s">
        <v>280</v>
      </c>
      <c r="C50" s="196" t="s">
        <v>281</v>
      </c>
      <c r="D50" s="192" t="s">
        <v>136</v>
      </c>
      <c r="E50" s="193">
        <v>0.63749999999999996</v>
      </c>
      <c r="F50" s="194"/>
      <c r="G50" s="195">
        <f>F50*E50</f>
        <v>0</v>
      </c>
      <c r="H50" s="189"/>
      <c r="I50" s="188"/>
      <c r="J50" s="189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</row>
    <row r="51" spans="1:60" outlineLevel="1" x14ac:dyDescent="0.2">
      <c r="A51" s="173">
        <v>33</v>
      </c>
      <c r="B51" s="174" t="s">
        <v>200</v>
      </c>
      <c r="C51" s="181" t="s">
        <v>201</v>
      </c>
      <c r="D51" s="175" t="s">
        <v>143</v>
      </c>
      <c r="E51" s="176">
        <v>285.214</v>
      </c>
      <c r="F51" s="177"/>
      <c r="G51" s="178">
        <f>ROUND(E51*F51,2)</f>
        <v>0</v>
      </c>
      <c r="H51" s="159">
        <v>0</v>
      </c>
      <c r="I51" s="158">
        <f>ROUND(E51*H51,2)</f>
        <v>0</v>
      </c>
      <c r="J51" s="159">
        <v>38.9</v>
      </c>
      <c r="K51" s="158">
        <f>ROUND(E51*J51,2)</f>
        <v>11094.82</v>
      </c>
      <c r="L51" s="158">
        <v>21</v>
      </c>
      <c r="M51" s="158">
        <f>G51*(1+L51/100)</f>
        <v>0</v>
      </c>
      <c r="N51" s="158">
        <v>0</v>
      </c>
      <c r="O51" s="158">
        <f>ROUND(E51*N51,2)</f>
        <v>0</v>
      </c>
      <c r="P51" s="158">
        <v>2E-3</v>
      </c>
      <c r="Q51" s="158">
        <f>ROUND(E51*P51,2)</f>
        <v>0.56999999999999995</v>
      </c>
      <c r="R51" s="158"/>
      <c r="S51" s="158" t="s">
        <v>148</v>
      </c>
      <c r="T51" s="158" t="s">
        <v>139</v>
      </c>
      <c r="U51" s="158">
        <v>0.26</v>
      </c>
      <c r="V51" s="158">
        <f>ROUND(E51*U51,2)</f>
        <v>74.16</v>
      </c>
      <c r="W51" s="158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132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161" t="s">
        <v>126</v>
      </c>
      <c r="B52" s="162" t="s">
        <v>77</v>
      </c>
      <c r="C52" s="180" t="s">
        <v>78</v>
      </c>
      <c r="D52" s="163"/>
      <c r="E52" s="164"/>
      <c r="F52" s="165"/>
      <c r="G52" s="166">
        <f>SUMIF(AG53:AG53,"&lt;&gt;NOR",G53:G53)</f>
        <v>0</v>
      </c>
      <c r="H52" s="160"/>
      <c r="I52" s="160">
        <f>SUM(I53:I53)</f>
        <v>0</v>
      </c>
      <c r="J52" s="160"/>
      <c r="K52" s="160">
        <f>SUM(K53:K53)</f>
        <v>26052.95</v>
      </c>
      <c r="L52" s="160"/>
      <c r="M52" s="160">
        <f>SUM(M53:M53)</f>
        <v>0</v>
      </c>
      <c r="N52" s="160"/>
      <c r="O52" s="160">
        <f>SUM(O53:O53)</f>
        <v>0</v>
      </c>
      <c r="P52" s="160"/>
      <c r="Q52" s="160">
        <f>SUM(Q53:Q53)</f>
        <v>0</v>
      </c>
      <c r="R52" s="160"/>
      <c r="S52" s="160"/>
      <c r="T52" s="160"/>
      <c r="U52" s="160"/>
      <c r="V52" s="160">
        <f>SUM(V53:V53)</f>
        <v>44.06</v>
      </c>
      <c r="W52" s="160"/>
      <c r="AG52" t="s">
        <v>127</v>
      </c>
    </row>
    <row r="53" spans="1:60" outlineLevel="1" x14ac:dyDescent="0.2">
      <c r="A53" s="173">
        <v>34</v>
      </c>
      <c r="B53" s="174" t="s">
        <v>202</v>
      </c>
      <c r="C53" s="181" t="s">
        <v>203</v>
      </c>
      <c r="D53" s="175" t="s">
        <v>173</v>
      </c>
      <c r="E53" s="176">
        <v>81.288449999999997</v>
      </c>
      <c r="F53" s="177"/>
      <c r="G53" s="178">
        <f>ROUND(E53*F53,2)</f>
        <v>0</v>
      </c>
      <c r="H53" s="159">
        <v>0</v>
      </c>
      <c r="I53" s="158">
        <f>ROUND(E53*H53,2)</f>
        <v>0</v>
      </c>
      <c r="J53" s="159">
        <v>320.5</v>
      </c>
      <c r="K53" s="158">
        <f>ROUND(E53*J53,2)</f>
        <v>26052.95</v>
      </c>
      <c r="L53" s="158">
        <v>21</v>
      </c>
      <c r="M53" s="158">
        <f>G53*(1+L53/100)</f>
        <v>0</v>
      </c>
      <c r="N53" s="158">
        <v>0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131</v>
      </c>
      <c r="T53" s="158" t="s">
        <v>131</v>
      </c>
      <c r="U53" s="158">
        <v>0.54200000000000004</v>
      </c>
      <c r="V53" s="158">
        <f>ROUND(E53*U53,2)</f>
        <v>44.06</v>
      </c>
      <c r="W53" s="158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204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x14ac:dyDescent="0.2">
      <c r="A54" s="161" t="s">
        <v>126</v>
      </c>
      <c r="B54" s="162" t="s">
        <v>79</v>
      </c>
      <c r="C54" s="180" t="s">
        <v>80</v>
      </c>
      <c r="D54" s="163"/>
      <c r="E54" s="164"/>
      <c r="F54" s="165"/>
      <c r="G54" s="166">
        <f>SUMIF(AG55:AG59,"&lt;&gt;NOR",G55:G59)</f>
        <v>0</v>
      </c>
      <c r="H54" s="160"/>
      <c r="I54" s="160">
        <f>SUM(I55:I59)</f>
        <v>23675.289999999997</v>
      </c>
      <c r="J54" s="160"/>
      <c r="K54" s="160">
        <f>SUM(K55:K59)</f>
        <v>21033.55</v>
      </c>
      <c r="L54" s="160"/>
      <c r="M54" s="160">
        <f>SUM(M55:M59)</f>
        <v>0</v>
      </c>
      <c r="N54" s="160"/>
      <c r="O54" s="160">
        <f>SUM(O55:O59)</f>
        <v>1.3699999999999999</v>
      </c>
      <c r="P54" s="160"/>
      <c r="Q54" s="160">
        <f>SUM(Q55:Q59)</f>
        <v>0</v>
      </c>
      <c r="R54" s="160"/>
      <c r="S54" s="160"/>
      <c r="T54" s="160"/>
      <c r="U54" s="160"/>
      <c r="V54" s="160">
        <f>SUM(V55:V59)</f>
        <v>55.04</v>
      </c>
      <c r="W54" s="160"/>
      <c r="AG54" t="s">
        <v>127</v>
      </c>
    </row>
    <row r="55" spans="1:60" ht="22.5" outlineLevel="1" x14ac:dyDescent="0.2">
      <c r="A55" s="173">
        <v>35</v>
      </c>
      <c r="B55" s="174" t="s">
        <v>205</v>
      </c>
      <c r="C55" s="181" t="s">
        <v>206</v>
      </c>
      <c r="D55" s="175" t="s">
        <v>143</v>
      </c>
      <c r="E55" s="176">
        <v>198.983</v>
      </c>
      <c r="F55" s="177"/>
      <c r="G55" s="178">
        <f>ROUND(E55*F55,2)</f>
        <v>0</v>
      </c>
      <c r="H55" s="159">
        <v>13.58</v>
      </c>
      <c r="I55" s="158">
        <f>ROUND(E55*H55,2)</f>
        <v>2702.19</v>
      </c>
      <c r="J55" s="159">
        <v>10.32</v>
      </c>
      <c r="K55" s="158">
        <f>ROUND(E55*J55,2)</f>
        <v>2053.5</v>
      </c>
      <c r="L55" s="158">
        <v>21</v>
      </c>
      <c r="M55" s="158">
        <f>G55*(1+L55/100)</f>
        <v>0</v>
      </c>
      <c r="N55" s="158">
        <v>3.3E-4</v>
      </c>
      <c r="O55" s="158">
        <f>ROUND(E55*N55,2)</f>
        <v>7.0000000000000007E-2</v>
      </c>
      <c r="P55" s="158">
        <v>0</v>
      </c>
      <c r="Q55" s="158">
        <f>ROUND(E55*P55,2)</f>
        <v>0</v>
      </c>
      <c r="R55" s="158"/>
      <c r="S55" s="158" t="s">
        <v>131</v>
      </c>
      <c r="T55" s="158" t="s">
        <v>131</v>
      </c>
      <c r="U55" s="158">
        <v>2.75E-2</v>
      </c>
      <c r="V55" s="158">
        <f>ROUND(E55*U55,2)</f>
        <v>5.47</v>
      </c>
      <c r="W55" s="158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132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36</v>
      </c>
      <c r="B56" s="174" t="s">
        <v>207</v>
      </c>
      <c r="C56" s="181" t="s">
        <v>208</v>
      </c>
      <c r="D56" s="175" t="s">
        <v>143</v>
      </c>
      <c r="E56" s="176">
        <v>152.208</v>
      </c>
      <c r="F56" s="177"/>
      <c r="G56" s="178">
        <f>ROUND(E56*F56,2)</f>
        <v>0</v>
      </c>
      <c r="H56" s="159">
        <v>7.99</v>
      </c>
      <c r="I56" s="158">
        <f>ROUND(E56*H56,2)</f>
        <v>1216.1400000000001</v>
      </c>
      <c r="J56" s="159">
        <v>86.31</v>
      </c>
      <c r="K56" s="158">
        <f>ROUND(E56*J56,2)</f>
        <v>13137.07</v>
      </c>
      <c r="L56" s="158">
        <v>21</v>
      </c>
      <c r="M56" s="158">
        <f>G56*(1+L56/100)</f>
        <v>0</v>
      </c>
      <c r="N56" s="158">
        <v>4.0999999999999999E-4</v>
      </c>
      <c r="O56" s="158">
        <f>ROUND(E56*N56,2)</f>
        <v>0.06</v>
      </c>
      <c r="P56" s="158">
        <v>0</v>
      </c>
      <c r="Q56" s="158">
        <f>ROUND(E56*P56,2)</f>
        <v>0</v>
      </c>
      <c r="R56" s="158"/>
      <c r="S56" s="158" t="s">
        <v>131</v>
      </c>
      <c r="T56" s="158" t="s">
        <v>131</v>
      </c>
      <c r="U56" s="158">
        <v>0.22991</v>
      </c>
      <c r="V56" s="158">
        <f>ROUND(E56*U56,2)</f>
        <v>34.99</v>
      </c>
      <c r="W56" s="158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132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73">
        <v>37</v>
      </c>
      <c r="B57" s="174" t="s">
        <v>209</v>
      </c>
      <c r="C57" s="181" t="s">
        <v>210</v>
      </c>
      <c r="D57" s="175" t="s">
        <v>143</v>
      </c>
      <c r="E57" s="176">
        <v>46.774999999999999</v>
      </c>
      <c r="F57" s="177"/>
      <c r="G57" s="178">
        <f>ROUND(E57*F57,2)</f>
        <v>0</v>
      </c>
      <c r="H57" s="159">
        <v>12.03</v>
      </c>
      <c r="I57" s="158">
        <f>ROUND(E57*H57,2)</f>
        <v>562.70000000000005</v>
      </c>
      <c r="J57" s="159">
        <v>99.47</v>
      </c>
      <c r="K57" s="158">
        <f>ROUND(E57*J57,2)</f>
        <v>4652.71</v>
      </c>
      <c r="L57" s="158">
        <v>21</v>
      </c>
      <c r="M57" s="158">
        <f>G57*(1+L57/100)</f>
        <v>0</v>
      </c>
      <c r="N57" s="158">
        <v>5.8E-4</v>
      </c>
      <c r="O57" s="158">
        <f>ROUND(E57*N57,2)</f>
        <v>0.03</v>
      </c>
      <c r="P57" s="158">
        <v>0</v>
      </c>
      <c r="Q57" s="158">
        <f>ROUND(E57*P57,2)</f>
        <v>0</v>
      </c>
      <c r="R57" s="158"/>
      <c r="S57" s="158" t="s">
        <v>131</v>
      </c>
      <c r="T57" s="158" t="s">
        <v>131</v>
      </c>
      <c r="U57" s="158">
        <v>0.26600000000000001</v>
      </c>
      <c r="V57" s="158">
        <f>ROUND(E57*U57,2)</f>
        <v>12.44</v>
      </c>
      <c r="W57" s="158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132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73">
        <v>38</v>
      </c>
      <c r="B58" s="174" t="s">
        <v>211</v>
      </c>
      <c r="C58" s="181" t="s">
        <v>212</v>
      </c>
      <c r="D58" s="175" t="s">
        <v>143</v>
      </c>
      <c r="E58" s="176">
        <v>274.596</v>
      </c>
      <c r="F58" s="177"/>
      <c r="G58" s="178">
        <f>ROUND(E58*F58,2)</f>
        <v>0</v>
      </c>
      <c r="H58" s="159">
        <v>69.900000000000006</v>
      </c>
      <c r="I58" s="158">
        <f>ROUND(E58*H58,2)</f>
        <v>19194.259999999998</v>
      </c>
      <c r="J58" s="159">
        <v>0</v>
      </c>
      <c r="K58" s="158">
        <f>ROUND(E58*J58,2)</f>
        <v>0</v>
      </c>
      <c r="L58" s="158">
        <v>21</v>
      </c>
      <c r="M58" s="158">
        <f>G58*(1+L58/100)</f>
        <v>0</v>
      </c>
      <c r="N58" s="158">
        <v>4.4000000000000003E-3</v>
      </c>
      <c r="O58" s="158">
        <f>ROUND(E58*N58,2)</f>
        <v>1.21</v>
      </c>
      <c r="P58" s="158">
        <v>0</v>
      </c>
      <c r="Q58" s="158">
        <f>ROUND(E58*P58,2)</f>
        <v>0</v>
      </c>
      <c r="R58" s="158" t="s">
        <v>137</v>
      </c>
      <c r="S58" s="158" t="s">
        <v>131</v>
      </c>
      <c r="T58" s="158" t="s">
        <v>131</v>
      </c>
      <c r="U58" s="158">
        <v>0</v>
      </c>
      <c r="V58" s="158">
        <f>ROUND(E58*U58,2)</f>
        <v>0</v>
      </c>
      <c r="W58" s="158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140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39</v>
      </c>
      <c r="B59" s="174" t="s">
        <v>213</v>
      </c>
      <c r="C59" s="181" t="s">
        <v>214</v>
      </c>
      <c r="D59" s="175" t="s">
        <v>173</v>
      </c>
      <c r="E59" s="176">
        <v>1.3634200000000001</v>
      </c>
      <c r="F59" s="177"/>
      <c r="G59" s="178">
        <f>ROUND(E59*F59,2)</f>
        <v>0</v>
      </c>
      <c r="H59" s="159">
        <v>0</v>
      </c>
      <c r="I59" s="158">
        <f>ROUND(E59*H59,2)</f>
        <v>0</v>
      </c>
      <c r="J59" s="159">
        <v>873</v>
      </c>
      <c r="K59" s="158">
        <f>ROUND(E59*J59,2)</f>
        <v>1190.27</v>
      </c>
      <c r="L59" s="158">
        <v>21</v>
      </c>
      <c r="M59" s="158">
        <f>G59*(1+L59/100)</f>
        <v>0</v>
      </c>
      <c r="N59" s="158">
        <v>0</v>
      </c>
      <c r="O59" s="158">
        <f>ROUND(E59*N59,2)</f>
        <v>0</v>
      </c>
      <c r="P59" s="158">
        <v>0</v>
      </c>
      <c r="Q59" s="158">
        <f>ROUND(E59*P59,2)</f>
        <v>0</v>
      </c>
      <c r="R59" s="158"/>
      <c r="S59" s="158" t="s">
        <v>131</v>
      </c>
      <c r="T59" s="158" t="s">
        <v>131</v>
      </c>
      <c r="U59" s="158">
        <v>1.5669999999999999</v>
      </c>
      <c r="V59" s="158">
        <f>ROUND(E59*U59,2)</f>
        <v>2.14</v>
      </c>
      <c r="W59" s="158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204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x14ac:dyDescent="0.2">
      <c r="A60" s="161" t="s">
        <v>126</v>
      </c>
      <c r="B60" s="162" t="s">
        <v>81</v>
      </c>
      <c r="C60" s="180" t="s">
        <v>82</v>
      </c>
      <c r="D60" s="163"/>
      <c r="E60" s="164"/>
      <c r="F60" s="165"/>
      <c r="G60" s="166">
        <f>SUMIF(AG61:AG62,"&lt;&gt;NOR",G61:G62)</f>
        <v>0</v>
      </c>
      <c r="H60" s="160"/>
      <c r="I60" s="160">
        <f>SUM(I61:I62)</f>
        <v>4231.08</v>
      </c>
      <c r="J60" s="160"/>
      <c r="K60" s="160">
        <f>SUM(K61:K62)</f>
        <v>708.45999999999992</v>
      </c>
      <c r="L60" s="160"/>
      <c r="M60" s="160">
        <f>SUM(M61:M62)</f>
        <v>0</v>
      </c>
      <c r="N60" s="160"/>
      <c r="O60" s="160">
        <f>SUM(O61:O62)</f>
        <v>0.06</v>
      </c>
      <c r="P60" s="160"/>
      <c r="Q60" s="160">
        <f>SUM(Q61:Q62)</f>
        <v>0</v>
      </c>
      <c r="R60" s="160"/>
      <c r="S60" s="160"/>
      <c r="T60" s="160"/>
      <c r="U60" s="160"/>
      <c r="V60" s="160">
        <f>SUM(V61:V62)</f>
        <v>1.77</v>
      </c>
      <c r="W60" s="160"/>
      <c r="AG60" t="s">
        <v>127</v>
      </c>
    </row>
    <row r="61" spans="1:60" outlineLevel="1" x14ac:dyDescent="0.2">
      <c r="A61" s="173">
        <v>40</v>
      </c>
      <c r="B61" s="174" t="s">
        <v>215</v>
      </c>
      <c r="C61" s="181" t="s">
        <v>216</v>
      </c>
      <c r="D61" s="175" t="s">
        <v>179</v>
      </c>
      <c r="E61" s="176">
        <v>3</v>
      </c>
      <c r="F61" s="177"/>
      <c r="G61" s="178">
        <f>ROUND(E61*F61,2)</f>
        <v>0</v>
      </c>
      <c r="H61" s="159">
        <v>1410.36</v>
      </c>
      <c r="I61" s="158">
        <f>ROUND(E61*H61,2)</f>
        <v>4231.08</v>
      </c>
      <c r="J61" s="159">
        <v>223.64</v>
      </c>
      <c r="K61" s="158">
        <f>ROUND(E61*J61,2)</f>
        <v>670.92</v>
      </c>
      <c r="L61" s="158">
        <v>21</v>
      </c>
      <c r="M61" s="158">
        <f>G61*(1+L61/100)</f>
        <v>0</v>
      </c>
      <c r="N61" s="158">
        <v>2.1139999999999999E-2</v>
      </c>
      <c r="O61" s="158">
        <f>ROUND(E61*N61,2)</f>
        <v>0.06</v>
      </c>
      <c r="P61" s="158">
        <v>0</v>
      </c>
      <c r="Q61" s="158">
        <f>ROUND(E61*P61,2)</f>
        <v>0</v>
      </c>
      <c r="R61" s="158"/>
      <c r="S61" s="158" t="s">
        <v>131</v>
      </c>
      <c r="T61" s="158" t="s">
        <v>131</v>
      </c>
      <c r="U61" s="158">
        <v>0.55900000000000005</v>
      </c>
      <c r="V61" s="158">
        <f>ROUND(E61*U61,2)</f>
        <v>1.68</v>
      </c>
      <c r="W61" s="158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132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3">
        <v>41</v>
      </c>
      <c r="B62" s="174" t="s">
        <v>217</v>
      </c>
      <c r="C62" s="181" t="s">
        <v>218</v>
      </c>
      <c r="D62" s="175" t="s">
        <v>173</v>
      </c>
      <c r="E62" s="176">
        <v>6.3420000000000004E-2</v>
      </c>
      <c r="F62" s="177"/>
      <c r="G62" s="178">
        <f>ROUND(E62*F62,2)</f>
        <v>0</v>
      </c>
      <c r="H62" s="159">
        <v>0</v>
      </c>
      <c r="I62" s="158">
        <f>ROUND(E62*H62,2)</f>
        <v>0</v>
      </c>
      <c r="J62" s="159">
        <v>592</v>
      </c>
      <c r="K62" s="158">
        <f>ROUND(E62*J62,2)</f>
        <v>37.54</v>
      </c>
      <c r="L62" s="158">
        <v>21</v>
      </c>
      <c r="M62" s="158">
        <f>G62*(1+L62/100)</f>
        <v>0</v>
      </c>
      <c r="N62" s="158">
        <v>0</v>
      </c>
      <c r="O62" s="158">
        <f>ROUND(E62*N62,2)</f>
        <v>0</v>
      </c>
      <c r="P62" s="158">
        <v>0</v>
      </c>
      <c r="Q62" s="158">
        <f>ROUND(E62*P62,2)</f>
        <v>0</v>
      </c>
      <c r="R62" s="158"/>
      <c r="S62" s="158" t="s">
        <v>131</v>
      </c>
      <c r="T62" s="158" t="s">
        <v>131</v>
      </c>
      <c r="U62" s="158">
        <v>1.47</v>
      </c>
      <c r="V62" s="158">
        <f>ROUND(E62*U62,2)</f>
        <v>0.09</v>
      </c>
      <c r="W62" s="158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204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161" t="s">
        <v>126</v>
      </c>
      <c r="B63" s="162" t="s">
        <v>83</v>
      </c>
      <c r="C63" s="180" t="s">
        <v>84</v>
      </c>
      <c r="D63" s="163"/>
      <c r="E63" s="164"/>
      <c r="F63" s="165"/>
      <c r="G63" s="166">
        <f>SUMIF(AG64:AG65,"&lt;&gt;NOR",G64:G65)</f>
        <v>0</v>
      </c>
      <c r="H63" s="160"/>
      <c r="I63" s="160">
        <f>SUM(I64:I65)</f>
        <v>954.72</v>
      </c>
      <c r="J63" s="160"/>
      <c r="K63" s="160">
        <f>SUM(K64:K65)</f>
        <v>34607.089999999997</v>
      </c>
      <c r="L63" s="160"/>
      <c r="M63" s="160">
        <f>SUM(M64:M65)</f>
        <v>0</v>
      </c>
      <c r="N63" s="160"/>
      <c r="O63" s="160">
        <f>SUM(O64:O65)</f>
        <v>1.58</v>
      </c>
      <c r="P63" s="160"/>
      <c r="Q63" s="160">
        <f>SUM(Q64:Q65)</f>
        <v>0</v>
      </c>
      <c r="R63" s="160"/>
      <c r="S63" s="160"/>
      <c r="T63" s="160"/>
      <c r="U63" s="160"/>
      <c r="V63" s="160">
        <f>SUM(V64:V65)</f>
        <v>38.410000000000004</v>
      </c>
      <c r="W63" s="160"/>
      <c r="AG63" t="s">
        <v>127</v>
      </c>
    </row>
    <row r="64" spans="1:60" ht="33.75" outlineLevel="1" x14ac:dyDescent="0.2">
      <c r="A64" s="173">
        <v>42</v>
      </c>
      <c r="B64" s="174" t="s">
        <v>219</v>
      </c>
      <c r="C64" s="181" t="s">
        <v>220</v>
      </c>
      <c r="D64" s="175" t="s">
        <v>143</v>
      </c>
      <c r="E64" s="176">
        <v>72</v>
      </c>
      <c r="F64" s="177"/>
      <c r="G64" s="178">
        <f>ROUND(E64*F64,2)</f>
        <v>0</v>
      </c>
      <c r="H64" s="159">
        <v>13.26</v>
      </c>
      <c r="I64" s="158">
        <f>ROUND(E64*H64,2)</f>
        <v>954.72</v>
      </c>
      <c r="J64" s="159">
        <v>451.24</v>
      </c>
      <c r="K64" s="158">
        <f>ROUND(E64*J64,2)</f>
        <v>32489.279999999999</v>
      </c>
      <c r="L64" s="158">
        <v>21</v>
      </c>
      <c r="M64" s="158">
        <f>G64*(1+L64/100)</f>
        <v>0</v>
      </c>
      <c r="N64" s="158">
        <v>2.1999999999999999E-2</v>
      </c>
      <c r="O64" s="158">
        <f>ROUND(E64*N64,2)</f>
        <v>1.58</v>
      </c>
      <c r="P64" s="158">
        <v>0</v>
      </c>
      <c r="Q64" s="158">
        <f>ROUND(E64*P64,2)</f>
        <v>0</v>
      </c>
      <c r="R64" s="158"/>
      <c r="S64" s="158" t="s">
        <v>148</v>
      </c>
      <c r="T64" s="158" t="s">
        <v>139</v>
      </c>
      <c r="U64" s="158">
        <v>0.495</v>
      </c>
      <c r="V64" s="158">
        <f>ROUND(E64*U64,2)</f>
        <v>35.64</v>
      </c>
      <c r="W64" s="158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132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2.5" outlineLevel="1" x14ac:dyDescent="0.2">
      <c r="A65" s="173">
        <v>43</v>
      </c>
      <c r="B65" s="174" t="s">
        <v>221</v>
      </c>
      <c r="C65" s="181" t="s">
        <v>222</v>
      </c>
      <c r="D65" s="175" t="s">
        <v>173</v>
      </c>
      <c r="E65" s="176">
        <v>1.5840000000000001</v>
      </c>
      <c r="F65" s="177"/>
      <c r="G65" s="178">
        <f>ROUND(E65*F65,2)</f>
        <v>0</v>
      </c>
      <c r="H65" s="159">
        <v>0</v>
      </c>
      <c r="I65" s="158">
        <f>ROUND(E65*H65,2)</f>
        <v>0</v>
      </c>
      <c r="J65" s="159">
        <v>1337</v>
      </c>
      <c r="K65" s="158">
        <f>ROUND(E65*J65,2)</f>
        <v>2117.81</v>
      </c>
      <c r="L65" s="158">
        <v>21</v>
      </c>
      <c r="M65" s="158">
        <f>G65*(1+L65/100)</f>
        <v>0</v>
      </c>
      <c r="N65" s="158">
        <v>0</v>
      </c>
      <c r="O65" s="158">
        <f>ROUND(E65*N65,2)</f>
        <v>0</v>
      </c>
      <c r="P65" s="158">
        <v>0</v>
      </c>
      <c r="Q65" s="158">
        <f>ROUND(E65*P65,2)</f>
        <v>0</v>
      </c>
      <c r="R65" s="158"/>
      <c r="S65" s="158" t="s">
        <v>131</v>
      </c>
      <c r="T65" s="158" t="s">
        <v>131</v>
      </c>
      <c r="U65" s="158">
        <v>1.7509999999999999</v>
      </c>
      <c r="V65" s="158">
        <f>ROUND(E65*U65,2)</f>
        <v>2.77</v>
      </c>
      <c r="W65" s="158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204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x14ac:dyDescent="0.2">
      <c r="A66" s="161" t="s">
        <v>126</v>
      </c>
      <c r="B66" s="162" t="s">
        <v>85</v>
      </c>
      <c r="C66" s="180" t="s">
        <v>86</v>
      </c>
      <c r="D66" s="163"/>
      <c r="E66" s="164"/>
      <c r="F66" s="165"/>
      <c r="G66" s="166">
        <f>SUMIF(AG67:AG74,"&lt;&gt;NOR",G67:G74)</f>
        <v>0</v>
      </c>
      <c r="H66" s="160"/>
      <c r="I66" s="160">
        <f>SUM(I67:I74)</f>
        <v>10572.1</v>
      </c>
      <c r="J66" s="160"/>
      <c r="K66" s="160">
        <f>SUM(K67:K74)</f>
        <v>4874.3099999999995</v>
      </c>
      <c r="L66" s="160"/>
      <c r="M66" s="160">
        <f>SUM(M67:M74)</f>
        <v>0</v>
      </c>
      <c r="N66" s="160"/>
      <c r="O66" s="160">
        <f>SUM(O67:O74)</f>
        <v>0.09</v>
      </c>
      <c r="P66" s="160"/>
      <c r="Q66" s="160">
        <f>SUM(Q67:Q74)</f>
        <v>0.01</v>
      </c>
      <c r="R66" s="160"/>
      <c r="S66" s="160"/>
      <c r="T66" s="160"/>
      <c r="U66" s="160"/>
      <c r="V66" s="160">
        <f>SUM(V67:V74)</f>
        <v>13.18</v>
      </c>
      <c r="W66" s="160"/>
      <c r="AG66" t="s">
        <v>127</v>
      </c>
    </row>
    <row r="67" spans="1:60" outlineLevel="1" x14ac:dyDescent="0.2">
      <c r="A67" s="173">
        <v>44</v>
      </c>
      <c r="B67" s="174" t="s">
        <v>223</v>
      </c>
      <c r="C67" s="181" t="s">
        <v>224</v>
      </c>
      <c r="D67" s="175" t="s">
        <v>179</v>
      </c>
      <c r="E67" s="176">
        <v>5</v>
      </c>
      <c r="F67" s="177"/>
      <c r="G67" s="178">
        <f t="shared" ref="G67:G74" si="0">ROUND(E67*F67,2)</f>
        <v>0</v>
      </c>
      <c r="H67" s="159">
        <v>0</v>
      </c>
      <c r="I67" s="158">
        <f t="shared" ref="I67:I74" si="1">ROUND(E67*H67,2)</f>
        <v>0</v>
      </c>
      <c r="J67" s="159">
        <v>519</v>
      </c>
      <c r="K67" s="158">
        <f t="shared" ref="K67:K74" si="2">ROUND(E67*J67,2)</f>
        <v>2595</v>
      </c>
      <c r="L67" s="158">
        <v>21</v>
      </c>
      <c r="M67" s="158">
        <f t="shared" ref="M67:M74" si="3">G67*(1+L67/100)</f>
        <v>0</v>
      </c>
      <c r="N67" s="158">
        <v>0</v>
      </c>
      <c r="O67" s="158">
        <f t="shared" ref="O67:O74" si="4">ROUND(E67*N67,2)</f>
        <v>0</v>
      </c>
      <c r="P67" s="158">
        <v>0</v>
      </c>
      <c r="Q67" s="158">
        <f t="shared" ref="Q67:Q74" si="5">ROUND(E67*P67,2)</f>
        <v>0</v>
      </c>
      <c r="R67" s="158"/>
      <c r="S67" s="158" t="s">
        <v>131</v>
      </c>
      <c r="T67" s="158" t="s">
        <v>131</v>
      </c>
      <c r="U67" s="158">
        <v>1.45</v>
      </c>
      <c r="V67" s="158">
        <f t="shared" ref="V67:V74" si="6">ROUND(E67*U67,2)</f>
        <v>7.25</v>
      </c>
      <c r="W67" s="158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132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3">
        <v>45</v>
      </c>
      <c r="B68" s="174" t="s">
        <v>225</v>
      </c>
      <c r="C68" s="181" t="s">
        <v>226</v>
      </c>
      <c r="D68" s="175" t="s">
        <v>179</v>
      </c>
      <c r="E68" s="176">
        <v>5</v>
      </c>
      <c r="F68" s="177"/>
      <c r="G68" s="178">
        <f t="shared" si="0"/>
        <v>0</v>
      </c>
      <c r="H68" s="159">
        <v>0</v>
      </c>
      <c r="I68" s="158">
        <f t="shared" si="1"/>
        <v>0</v>
      </c>
      <c r="J68" s="159">
        <v>39.4</v>
      </c>
      <c r="K68" s="158">
        <f t="shared" si="2"/>
        <v>197</v>
      </c>
      <c r="L68" s="158">
        <v>21</v>
      </c>
      <c r="M68" s="158">
        <f t="shared" si="3"/>
        <v>0</v>
      </c>
      <c r="N68" s="158">
        <v>0</v>
      </c>
      <c r="O68" s="158">
        <f t="shared" si="4"/>
        <v>0</v>
      </c>
      <c r="P68" s="158">
        <v>1.8E-3</v>
      </c>
      <c r="Q68" s="158">
        <f t="shared" si="5"/>
        <v>0.01</v>
      </c>
      <c r="R68" s="158"/>
      <c r="S68" s="158" t="s">
        <v>131</v>
      </c>
      <c r="T68" s="158" t="s">
        <v>131</v>
      </c>
      <c r="U68" s="158">
        <v>0.11</v>
      </c>
      <c r="V68" s="158">
        <f t="shared" si="6"/>
        <v>0.55000000000000004</v>
      </c>
      <c r="W68" s="158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132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3">
        <v>46</v>
      </c>
      <c r="B69" s="174" t="s">
        <v>227</v>
      </c>
      <c r="C69" s="181" t="s">
        <v>228</v>
      </c>
      <c r="D69" s="175" t="s">
        <v>179</v>
      </c>
      <c r="E69" s="176">
        <v>5</v>
      </c>
      <c r="F69" s="177"/>
      <c r="G69" s="178">
        <f t="shared" si="0"/>
        <v>0</v>
      </c>
      <c r="H69" s="159">
        <v>0</v>
      </c>
      <c r="I69" s="158">
        <f t="shared" si="1"/>
        <v>0</v>
      </c>
      <c r="J69" s="159">
        <v>310</v>
      </c>
      <c r="K69" s="158">
        <f t="shared" si="2"/>
        <v>1550</v>
      </c>
      <c r="L69" s="158">
        <v>21</v>
      </c>
      <c r="M69" s="158">
        <f t="shared" si="3"/>
        <v>0</v>
      </c>
      <c r="N69" s="158">
        <v>0</v>
      </c>
      <c r="O69" s="158">
        <f t="shared" si="4"/>
        <v>0</v>
      </c>
      <c r="P69" s="158">
        <v>0</v>
      </c>
      <c r="Q69" s="158">
        <f t="shared" si="5"/>
        <v>0</v>
      </c>
      <c r="R69" s="158"/>
      <c r="S69" s="158" t="s">
        <v>131</v>
      </c>
      <c r="T69" s="158" t="s">
        <v>131</v>
      </c>
      <c r="U69" s="158">
        <v>0.77500000000000002</v>
      </c>
      <c r="V69" s="158">
        <f t="shared" si="6"/>
        <v>3.88</v>
      </c>
      <c r="W69" s="158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132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3">
        <v>45</v>
      </c>
      <c r="B70" s="174" t="s">
        <v>229</v>
      </c>
      <c r="C70" s="181" t="s">
        <v>230</v>
      </c>
      <c r="D70" s="175" t="s">
        <v>179</v>
      </c>
      <c r="E70" s="176">
        <v>5</v>
      </c>
      <c r="F70" s="177"/>
      <c r="G70" s="178">
        <f t="shared" si="0"/>
        <v>0</v>
      </c>
      <c r="H70" s="159">
        <v>2.42</v>
      </c>
      <c r="I70" s="158">
        <f t="shared" si="1"/>
        <v>12.1</v>
      </c>
      <c r="J70" s="159">
        <v>93.08</v>
      </c>
      <c r="K70" s="158">
        <f t="shared" si="2"/>
        <v>465.4</v>
      </c>
      <c r="L70" s="158">
        <v>21</v>
      </c>
      <c r="M70" s="158">
        <f t="shared" si="3"/>
        <v>0</v>
      </c>
      <c r="N70" s="158">
        <v>1.0000000000000001E-5</v>
      </c>
      <c r="O70" s="158">
        <f t="shared" si="4"/>
        <v>0</v>
      </c>
      <c r="P70" s="158">
        <v>0</v>
      </c>
      <c r="Q70" s="158">
        <f t="shared" si="5"/>
        <v>0</v>
      </c>
      <c r="R70" s="158"/>
      <c r="S70" s="158" t="s">
        <v>131</v>
      </c>
      <c r="T70" s="158" t="s">
        <v>131</v>
      </c>
      <c r="U70" s="158">
        <v>0.26</v>
      </c>
      <c r="V70" s="158">
        <f t="shared" si="6"/>
        <v>1.3</v>
      </c>
      <c r="W70" s="158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132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3">
        <v>46</v>
      </c>
      <c r="B71" s="174" t="s">
        <v>231</v>
      </c>
      <c r="C71" s="181" t="s">
        <v>232</v>
      </c>
      <c r="D71" s="175" t="s">
        <v>179</v>
      </c>
      <c r="E71" s="176">
        <v>5</v>
      </c>
      <c r="F71" s="177"/>
      <c r="G71" s="178">
        <f t="shared" si="0"/>
        <v>0</v>
      </c>
      <c r="H71" s="159">
        <v>743</v>
      </c>
      <c r="I71" s="158">
        <f t="shared" si="1"/>
        <v>3715</v>
      </c>
      <c r="J71" s="159">
        <v>0</v>
      </c>
      <c r="K71" s="158">
        <f t="shared" si="2"/>
        <v>0</v>
      </c>
      <c r="L71" s="158">
        <v>21</v>
      </c>
      <c r="M71" s="158">
        <f t="shared" si="3"/>
        <v>0</v>
      </c>
      <c r="N71" s="158">
        <v>8.0000000000000004E-4</v>
      </c>
      <c r="O71" s="158">
        <f t="shared" si="4"/>
        <v>0</v>
      </c>
      <c r="P71" s="158">
        <v>0</v>
      </c>
      <c r="Q71" s="158">
        <f t="shared" si="5"/>
        <v>0</v>
      </c>
      <c r="R71" s="158" t="s">
        <v>137</v>
      </c>
      <c r="S71" s="158" t="s">
        <v>131</v>
      </c>
      <c r="T71" s="158" t="s">
        <v>131</v>
      </c>
      <c r="U71" s="158">
        <v>0</v>
      </c>
      <c r="V71" s="158">
        <f t="shared" si="6"/>
        <v>0</v>
      </c>
      <c r="W71" s="158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140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3">
        <v>47</v>
      </c>
      <c r="B72" s="174" t="s">
        <v>233</v>
      </c>
      <c r="C72" s="181" t="s">
        <v>234</v>
      </c>
      <c r="D72" s="175" t="s">
        <v>179</v>
      </c>
      <c r="E72" s="176">
        <v>5</v>
      </c>
      <c r="F72" s="177"/>
      <c r="G72" s="178">
        <f t="shared" si="0"/>
        <v>0</v>
      </c>
      <c r="H72" s="159">
        <v>1302</v>
      </c>
      <c r="I72" s="158">
        <f t="shared" si="1"/>
        <v>6510</v>
      </c>
      <c r="J72" s="159">
        <v>0</v>
      </c>
      <c r="K72" s="158">
        <f t="shared" si="2"/>
        <v>0</v>
      </c>
      <c r="L72" s="158">
        <v>21</v>
      </c>
      <c r="M72" s="158">
        <f t="shared" si="3"/>
        <v>0</v>
      </c>
      <c r="N72" s="158">
        <v>1.6E-2</v>
      </c>
      <c r="O72" s="158">
        <f t="shared" si="4"/>
        <v>0.08</v>
      </c>
      <c r="P72" s="158">
        <v>0</v>
      </c>
      <c r="Q72" s="158">
        <f t="shared" si="5"/>
        <v>0</v>
      </c>
      <c r="R72" s="158" t="s">
        <v>137</v>
      </c>
      <c r="S72" s="158" t="s">
        <v>131</v>
      </c>
      <c r="T72" s="158" t="s">
        <v>131</v>
      </c>
      <c r="U72" s="158">
        <v>0</v>
      </c>
      <c r="V72" s="158">
        <f t="shared" si="6"/>
        <v>0</v>
      </c>
      <c r="W72" s="158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140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73">
        <v>48</v>
      </c>
      <c r="B73" s="174" t="s">
        <v>235</v>
      </c>
      <c r="C73" s="181" t="s">
        <v>236</v>
      </c>
      <c r="D73" s="175" t="s">
        <v>179</v>
      </c>
      <c r="E73" s="176">
        <v>5</v>
      </c>
      <c r="F73" s="177"/>
      <c r="G73" s="178">
        <f t="shared" si="0"/>
        <v>0</v>
      </c>
      <c r="H73" s="159">
        <v>67</v>
      </c>
      <c r="I73" s="158">
        <f t="shared" si="1"/>
        <v>335</v>
      </c>
      <c r="J73" s="159">
        <v>0</v>
      </c>
      <c r="K73" s="158">
        <f t="shared" si="2"/>
        <v>0</v>
      </c>
      <c r="L73" s="158">
        <v>21</v>
      </c>
      <c r="M73" s="158">
        <f t="shared" si="3"/>
        <v>0</v>
      </c>
      <c r="N73" s="158">
        <v>1.1999999999999999E-3</v>
      </c>
      <c r="O73" s="158">
        <f t="shared" si="4"/>
        <v>0.01</v>
      </c>
      <c r="P73" s="158">
        <v>0</v>
      </c>
      <c r="Q73" s="158">
        <f t="shared" si="5"/>
        <v>0</v>
      </c>
      <c r="R73" s="158" t="s">
        <v>137</v>
      </c>
      <c r="S73" s="158" t="s">
        <v>131</v>
      </c>
      <c r="T73" s="158" t="s">
        <v>131</v>
      </c>
      <c r="U73" s="158">
        <v>0</v>
      </c>
      <c r="V73" s="158">
        <f t="shared" si="6"/>
        <v>0</v>
      </c>
      <c r="W73" s="158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140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73">
        <v>49</v>
      </c>
      <c r="B74" s="174" t="s">
        <v>237</v>
      </c>
      <c r="C74" s="181" t="s">
        <v>238</v>
      </c>
      <c r="D74" s="175" t="s">
        <v>173</v>
      </c>
      <c r="E74" s="176">
        <v>9.0050000000000005E-2</v>
      </c>
      <c r="F74" s="177"/>
      <c r="G74" s="178">
        <f t="shared" si="0"/>
        <v>0</v>
      </c>
      <c r="H74" s="159">
        <v>0</v>
      </c>
      <c r="I74" s="158">
        <f t="shared" si="1"/>
        <v>0</v>
      </c>
      <c r="J74" s="159">
        <v>743</v>
      </c>
      <c r="K74" s="158">
        <f t="shared" si="2"/>
        <v>66.91</v>
      </c>
      <c r="L74" s="158">
        <v>21</v>
      </c>
      <c r="M74" s="158">
        <f t="shared" si="3"/>
        <v>0</v>
      </c>
      <c r="N74" s="158">
        <v>0</v>
      </c>
      <c r="O74" s="158">
        <f t="shared" si="4"/>
        <v>0</v>
      </c>
      <c r="P74" s="158">
        <v>0</v>
      </c>
      <c r="Q74" s="158">
        <f t="shared" si="5"/>
        <v>0</v>
      </c>
      <c r="R74" s="158"/>
      <c r="S74" s="158" t="s">
        <v>131</v>
      </c>
      <c r="T74" s="158" t="s">
        <v>131</v>
      </c>
      <c r="U74" s="158">
        <v>2.2549999999999999</v>
      </c>
      <c r="V74" s="158">
        <f t="shared" si="6"/>
        <v>0.2</v>
      </c>
      <c r="W74" s="158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204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x14ac:dyDescent="0.2">
      <c r="A75" s="161" t="s">
        <v>126</v>
      </c>
      <c r="B75" s="162" t="s">
        <v>87</v>
      </c>
      <c r="C75" s="180" t="s">
        <v>88</v>
      </c>
      <c r="D75" s="163"/>
      <c r="E75" s="164"/>
      <c r="F75" s="165"/>
      <c r="G75" s="166">
        <f>SUMIF(AG76:AG78,"&lt;&gt;NOR",G76:G78)</f>
        <v>0</v>
      </c>
      <c r="H75" s="160"/>
      <c r="I75" s="160">
        <f>SUM(I76:I78)</f>
        <v>8435</v>
      </c>
      <c r="J75" s="160"/>
      <c r="K75" s="160">
        <f>SUM(K76:K78)</f>
        <v>1595.63</v>
      </c>
      <c r="L75" s="160"/>
      <c r="M75" s="160">
        <f>SUM(M76:M78)</f>
        <v>0</v>
      </c>
      <c r="N75" s="160"/>
      <c r="O75" s="160">
        <f>SUM(O76:O78)</f>
        <v>0.09</v>
      </c>
      <c r="P75" s="160"/>
      <c r="Q75" s="160">
        <f>SUM(Q76:Q78)</f>
        <v>0</v>
      </c>
      <c r="R75" s="160"/>
      <c r="S75" s="160"/>
      <c r="T75" s="160"/>
      <c r="U75" s="160"/>
      <c r="V75" s="160">
        <f>SUM(V76:V78)</f>
        <v>4.04</v>
      </c>
      <c r="W75" s="160"/>
      <c r="AG75" t="s">
        <v>127</v>
      </c>
    </row>
    <row r="76" spans="1:60" outlineLevel="1" x14ac:dyDescent="0.2">
      <c r="A76" s="173">
        <v>50</v>
      </c>
      <c r="B76" s="174" t="s">
        <v>239</v>
      </c>
      <c r="C76" s="181" t="s">
        <v>240</v>
      </c>
      <c r="D76" s="175" t="s">
        <v>179</v>
      </c>
      <c r="E76" s="176">
        <v>5</v>
      </c>
      <c r="F76" s="177"/>
      <c r="G76" s="178">
        <f>ROUND(E76*F76,2)</f>
        <v>0</v>
      </c>
      <c r="H76" s="159">
        <v>0</v>
      </c>
      <c r="I76" s="158">
        <f>ROUND(E76*H76,2)</f>
        <v>0</v>
      </c>
      <c r="J76" s="159">
        <v>300</v>
      </c>
      <c r="K76" s="158">
        <f>ROUND(E76*J76,2)</f>
        <v>1500</v>
      </c>
      <c r="L76" s="158">
        <v>21</v>
      </c>
      <c r="M76" s="158">
        <f>G76*(1+L76/100)</f>
        <v>0</v>
      </c>
      <c r="N76" s="158">
        <v>0</v>
      </c>
      <c r="O76" s="158">
        <f>ROUND(E76*N76,2)</f>
        <v>0</v>
      </c>
      <c r="P76" s="158">
        <v>0</v>
      </c>
      <c r="Q76" s="158">
        <f>ROUND(E76*P76,2)</f>
        <v>0</v>
      </c>
      <c r="R76" s="158"/>
      <c r="S76" s="158" t="s">
        <v>131</v>
      </c>
      <c r="T76" s="158" t="s">
        <v>131</v>
      </c>
      <c r="U76" s="158">
        <v>0.75</v>
      </c>
      <c r="V76" s="158">
        <f>ROUND(E76*U76,2)</f>
        <v>3.75</v>
      </c>
      <c r="W76" s="158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132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73">
        <v>51</v>
      </c>
      <c r="B77" s="174" t="s">
        <v>241</v>
      </c>
      <c r="C77" s="181" t="s">
        <v>242</v>
      </c>
      <c r="D77" s="175" t="s">
        <v>179</v>
      </c>
      <c r="E77" s="176">
        <v>5</v>
      </c>
      <c r="F77" s="177"/>
      <c r="G77" s="178">
        <f>ROUND(E77*F77,2)</f>
        <v>0</v>
      </c>
      <c r="H77" s="159">
        <v>1687</v>
      </c>
      <c r="I77" s="158">
        <f>ROUND(E77*H77,2)</f>
        <v>8435</v>
      </c>
      <c r="J77" s="159">
        <v>0</v>
      </c>
      <c r="K77" s="158">
        <f>ROUND(E77*J77,2)</f>
        <v>0</v>
      </c>
      <c r="L77" s="158">
        <v>21</v>
      </c>
      <c r="M77" s="158">
        <f>G77*(1+L77/100)</f>
        <v>0</v>
      </c>
      <c r="N77" s="158">
        <v>1.72E-2</v>
      </c>
      <c r="O77" s="158">
        <f>ROUND(E77*N77,2)</f>
        <v>0.09</v>
      </c>
      <c r="P77" s="158">
        <v>0</v>
      </c>
      <c r="Q77" s="158">
        <f>ROUND(E77*P77,2)</f>
        <v>0</v>
      </c>
      <c r="R77" s="158" t="s">
        <v>137</v>
      </c>
      <c r="S77" s="158" t="s">
        <v>131</v>
      </c>
      <c r="T77" s="158" t="s">
        <v>131</v>
      </c>
      <c r="U77" s="158">
        <v>0</v>
      </c>
      <c r="V77" s="158">
        <f>ROUND(E77*U77,2)</f>
        <v>0</v>
      </c>
      <c r="W77" s="158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140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73">
        <v>52</v>
      </c>
      <c r="B78" s="174" t="s">
        <v>243</v>
      </c>
      <c r="C78" s="181" t="s">
        <v>244</v>
      </c>
      <c r="D78" s="175" t="s">
        <v>173</v>
      </c>
      <c r="E78" s="176">
        <v>8.5999999999999993E-2</v>
      </c>
      <c r="F78" s="177"/>
      <c r="G78" s="178">
        <f>ROUND(E78*F78,2)</f>
        <v>0</v>
      </c>
      <c r="H78" s="159">
        <v>0</v>
      </c>
      <c r="I78" s="158">
        <f>ROUND(E78*H78,2)</f>
        <v>0</v>
      </c>
      <c r="J78" s="159">
        <v>1112</v>
      </c>
      <c r="K78" s="158">
        <f>ROUND(E78*J78,2)</f>
        <v>95.63</v>
      </c>
      <c r="L78" s="158">
        <v>21</v>
      </c>
      <c r="M78" s="158">
        <f>G78*(1+L78/100)</f>
        <v>0</v>
      </c>
      <c r="N78" s="158">
        <v>0</v>
      </c>
      <c r="O78" s="158">
        <f>ROUND(E78*N78,2)</f>
        <v>0</v>
      </c>
      <c r="P78" s="158">
        <v>0</v>
      </c>
      <c r="Q78" s="158">
        <f>ROUND(E78*P78,2)</f>
        <v>0</v>
      </c>
      <c r="R78" s="158"/>
      <c r="S78" s="158" t="s">
        <v>131</v>
      </c>
      <c r="T78" s="158" t="s">
        <v>131</v>
      </c>
      <c r="U78" s="158">
        <v>3.327</v>
      </c>
      <c r="V78" s="158">
        <f>ROUND(E78*U78,2)</f>
        <v>0.28999999999999998</v>
      </c>
      <c r="W78" s="158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204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">
      <c r="A79" s="161" t="s">
        <v>126</v>
      </c>
      <c r="B79" s="162" t="s">
        <v>89</v>
      </c>
      <c r="C79" s="180" t="s">
        <v>90</v>
      </c>
      <c r="D79" s="163"/>
      <c r="E79" s="164"/>
      <c r="F79" s="165"/>
      <c r="G79" s="166">
        <f>SUMIF(AG80:AG81,"&lt;&gt;NOR",G80:G81)</f>
        <v>0</v>
      </c>
      <c r="H79" s="160"/>
      <c r="I79" s="160">
        <f>SUM(I80:I81)</f>
        <v>0</v>
      </c>
      <c r="J79" s="160"/>
      <c r="K79" s="160">
        <f>SUM(K80:K81)</f>
        <v>6157.8</v>
      </c>
      <c r="L79" s="160"/>
      <c r="M79" s="160">
        <f>SUM(M80:M81)</f>
        <v>0</v>
      </c>
      <c r="N79" s="160"/>
      <c r="O79" s="160">
        <f>SUM(O80:O81)</f>
        <v>0.08</v>
      </c>
      <c r="P79" s="160"/>
      <c r="Q79" s="160">
        <f>SUM(Q80:Q81)</f>
        <v>0</v>
      </c>
      <c r="R79" s="160"/>
      <c r="S79" s="160"/>
      <c r="T79" s="160"/>
      <c r="U79" s="160"/>
      <c r="V79" s="160">
        <f>SUM(V80:V81)</f>
        <v>7.73</v>
      </c>
      <c r="W79" s="160"/>
      <c r="AG79" t="s">
        <v>127</v>
      </c>
    </row>
    <row r="80" spans="1:60" ht="22.5" outlineLevel="1" x14ac:dyDescent="0.2">
      <c r="A80" s="173">
        <v>53</v>
      </c>
      <c r="B80" s="174" t="s">
        <v>245</v>
      </c>
      <c r="C80" s="181" t="s">
        <v>246</v>
      </c>
      <c r="D80" s="175" t="s">
        <v>143</v>
      </c>
      <c r="E80" s="176">
        <v>152.208</v>
      </c>
      <c r="F80" s="177"/>
      <c r="G80" s="178">
        <f>ROUND(E80*F80,2)</f>
        <v>0</v>
      </c>
      <c r="H80" s="159">
        <v>0</v>
      </c>
      <c r="I80" s="158">
        <f>ROUND(E80*H80,2)</f>
        <v>0</v>
      </c>
      <c r="J80" s="159">
        <v>40.200000000000003</v>
      </c>
      <c r="K80" s="158">
        <f>ROUND(E80*J80,2)</f>
        <v>6118.76</v>
      </c>
      <c r="L80" s="158">
        <v>21</v>
      </c>
      <c r="M80" s="158">
        <f>G80*(1+L80/100)</f>
        <v>0</v>
      </c>
      <c r="N80" s="158">
        <v>5.0000000000000001E-4</v>
      </c>
      <c r="O80" s="158">
        <f>ROUND(E80*N80,2)</f>
        <v>0.08</v>
      </c>
      <c r="P80" s="158">
        <v>0</v>
      </c>
      <c r="Q80" s="158">
        <f>ROUND(E80*P80,2)</f>
        <v>0</v>
      </c>
      <c r="R80" s="158"/>
      <c r="S80" s="158" t="s">
        <v>148</v>
      </c>
      <c r="T80" s="158" t="s">
        <v>139</v>
      </c>
      <c r="U80" s="158">
        <v>0.05</v>
      </c>
      <c r="V80" s="158">
        <f>ROUND(E80*U80,2)</f>
        <v>7.61</v>
      </c>
      <c r="W80" s="158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132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3">
        <v>54</v>
      </c>
      <c r="B81" s="174" t="s">
        <v>247</v>
      </c>
      <c r="C81" s="181" t="s">
        <v>248</v>
      </c>
      <c r="D81" s="175" t="s">
        <v>173</v>
      </c>
      <c r="E81" s="176">
        <v>7.6100000000000001E-2</v>
      </c>
      <c r="F81" s="177"/>
      <c r="G81" s="178">
        <f>ROUND(E81*F81,2)</f>
        <v>0</v>
      </c>
      <c r="H81" s="159">
        <v>0</v>
      </c>
      <c r="I81" s="158">
        <f>ROUND(E81*H81,2)</f>
        <v>0</v>
      </c>
      <c r="J81" s="159">
        <v>513</v>
      </c>
      <c r="K81" s="158">
        <f>ROUND(E81*J81,2)</f>
        <v>39.04</v>
      </c>
      <c r="L81" s="158">
        <v>21</v>
      </c>
      <c r="M81" s="158">
        <f>G81*(1+L81/100)</f>
        <v>0</v>
      </c>
      <c r="N81" s="158">
        <v>0</v>
      </c>
      <c r="O81" s="158">
        <f>ROUND(E81*N81,2)</f>
        <v>0</v>
      </c>
      <c r="P81" s="158">
        <v>0</v>
      </c>
      <c r="Q81" s="158">
        <f>ROUND(E81*P81,2)</f>
        <v>0</v>
      </c>
      <c r="R81" s="158"/>
      <c r="S81" s="158" t="s">
        <v>131</v>
      </c>
      <c r="T81" s="158" t="s">
        <v>131</v>
      </c>
      <c r="U81" s="158">
        <v>1.5980000000000001</v>
      </c>
      <c r="V81" s="158">
        <f>ROUND(E81*U81,2)</f>
        <v>0.12</v>
      </c>
      <c r="W81" s="158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204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161" t="s">
        <v>126</v>
      </c>
      <c r="B82" s="162" t="s">
        <v>91</v>
      </c>
      <c r="C82" s="180" t="s">
        <v>92</v>
      </c>
      <c r="D82" s="163"/>
      <c r="E82" s="164"/>
      <c r="F82" s="165"/>
      <c r="G82" s="166">
        <f>SUMIF(AG83:AG84,"&lt;&gt;NOR",G83:G84)</f>
        <v>0</v>
      </c>
      <c r="H82" s="160"/>
      <c r="I82" s="160">
        <f>SUM(I83:I84)</f>
        <v>3277.04</v>
      </c>
      <c r="J82" s="160"/>
      <c r="K82" s="160">
        <f>SUM(K83:K84)</f>
        <v>9981.42</v>
      </c>
      <c r="L82" s="160"/>
      <c r="M82" s="160">
        <f>SUM(M83:M84)</f>
        <v>0</v>
      </c>
      <c r="N82" s="160"/>
      <c r="O82" s="160">
        <f>SUM(O83:O84)</f>
        <v>0.03</v>
      </c>
      <c r="P82" s="160"/>
      <c r="Q82" s="160">
        <f>SUM(Q83:Q84)</f>
        <v>0</v>
      </c>
      <c r="R82" s="160"/>
      <c r="S82" s="160"/>
      <c r="T82" s="160"/>
      <c r="U82" s="160"/>
      <c r="V82" s="160">
        <f>SUM(V83:V84)</f>
        <v>24.1</v>
      </c>
      <c r="W82" s="160"/>
      <c r="AG82" t="s">
        <v>127</v>
      </c>
    </row>
    <row r="83" spans="1:60" ht="22.5" outlineLevel="1" x14ac:dyDescent="0.2">
      <c r="A83" s="173">
        <v>55</v>
      </c>
      <c r="B83" s="174" t="s">
        <v>249</v>
      </c>
      <c r="C83" s="181" t="s">
        <v>250</v>
      </c>
      <c r="D83" s="175" t="s">
        <v>143</v>
      </c>
      <c r="E83" s="176">
        <v>152.208</v>
      </c>
      <c r="F83" s="177"/>
      <c r="G83" s="178">
        <f>ROUND(E83*F83,2)</f>
        <v>0</v>
      </c>
      <c r="H83" s="159">
        <v>21.53</v>
      </c>
      <c r="I83" s="158">
        <f>ROUND(E83*H83,2)</f>
        <v>3277.04</v>
      </c>
      <c r="J83" s="159">
        <v>65.47</v>
      </c>
      <c r="K83" s="158">
        <f>ROUND(E83*J83,2)</f>
        <v>9965.06</v>
      </c>
      <c r="L83" s="158">
        <v>21</v>
      </c>
      <c r="M83" s="158">
        <f>G83*(1+L83/100)</f>
        <v>0</v>
      </c>
      <c r="N83" s="158">
        <v>2.2000000000000001E-4</v>
      </c>
      <c r="O83" s="158">
        <f>ROUND(E83*N83,2)</f>
        <v>0.03</v>
      </c>
      <c r="P83" s="158">
        <v>0</v>
      </c>
      <c r="Q83" s="158">
        <f>ROUND(E83*P83,2)</f>
        <v>0</v>
      </c>
      <c r="R83" s="158"/>
      <c r="S83" s="158" t="s">
        <v>131</v>
      </c>
      <c r="T83" s="158" t="s">
        <v>131</v>
      </c>
      <c r="U83" s="158">
        <v>0.158</v>
      </c>
      <c r="V83" s="158">
        <f>ROUND(E83*U83,2)</f>
        <v>24.05</v>
      </c>
      <c r="W83" s="158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132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3">
        <v>56</v>
      </c>
      <c r="B84" s="174" t="s">
        <v>251</v>
      </c>
      <c r="C84" s="181" t="s">
        <v>252</v>
      </c>
      <c r="D84" s="175" t="s">
        <v>173</v>
      </c>
      <c r="E84" s="176">
        <v>3.3489999999999999E-2</v>
      </c>
      <c r="F84" s="177"/>
      <c r="G84" s="178">
        <f>ROUND(E84*F84,2)</f>
        <v>0</v>
      </c>
      <c r="H84" s="159">
        <v>0</v>
      </c>
      <c r="I84" s="158">
        <f>ROUND(E84*H84,2)</f>
        <v>0</v>
      </c>
      <c r="J84" s="159">
        <v>488.5</v>
      </c>
      <c r="K84" s="158">
        <f>ROUND(E84*J84,2)</f>
        <v>16.36</v>
      </c>
      <c r="L84" s="158">
        <v>21</v>
      </c>
      <c r="M84" s="158">
        <f>G84*(1+L84/100)</f>
        <v>0</v>
      </c>
      <c r="N84" s="158">
        <v>0</v>
      </c>
      <c r="O84" s="158">
        <f>ROUND(E84*N84,2)</f>
        <v>0</v>
      </c>
      <c r="P84" s="158">
        <v>0</v>
      </c>
      <c r="Q84" s="158">
        <f>ROUND(E84*P84,2)</f>
        <v>0</v>
      </c>
      <c r="R84" s="158"/>
      <c r="S84" s="158" t="s">
        <v>131</v>
      </c>
      <c r="T84" s="158" t="s">
        <v>131</v>
      </c>
      <c r="U84" s="158">
        <v>1.4990000000000001</v>
      </c>
      <c r="V84" s="158">
        <f>ROUND(E84*U84,2)</f>
        <v>0.05</v>
      </c>
      <c r="W84" s="158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204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">
      <c r="A85" s="161" t="s">
        <v>126</v>
      </c>
      <c r="B85" s="162" t="s">
        <v>93</v>
      </c>
      <c r="C85" s="180" t="s">
        <v>94</v>
      </c>
      <c r="D85" s="163"/>
      <c r="E85" s="164"/>
      <c r="F85" s="165"/>
      <c r="G85" s="166">
        <f>SUMIF(AG86:AG86,"&lt;&gt;NOR",G86:G86)</f>
        <v>0</v>
      </c>
      <c r="H85" s="160"/>
      <c r="I85" s="160">
        <f>SUM(I86:I86)</f>
        <v>4172.33</v>
      </c>
      <c r="J85" s="160"/>
      <c r="K85" s="160">
        <f>SUM(K86:K86)</f>
        <v>24683.05</v>
      </c>
      <c r="L85" s="160"/>
      <c r="M85" s="160">
        <f>SUM(M86:M86)</f>
        <v>0</v>
      </c>
      <c r="N85" s="160"/>
      <c r="O85" s="160">
        <f>SUM(O86:O86)</f>
        <v>0.33</v>
      </c>
      <c r="P85" s="160"/>
      <c r="Q85" s="160">
        <f>SUM(Q86:Q86)</f>
        <v>0</v>
      </c>
      <c r="R85" s="160"/>
      <c r="S85" s="160"/>
      <c r="T85" s="160"/>
      <c r="U85" s="160"/>
      <c r="V85" s="160">
        <f>SUM(V86:V86)</f>
        <v>63.33</v>
      </c>
      <c r="W85" s="160"/>
      <c r="AG85" t="s">
        <v>127</v>
      </c>
    </row>
    <row r="86" spans="1:60" outlineLevel="1" x14ac:dyDescent="0.2">
      <c r="A86" s="173">
        <v>57</v>
      </c>
      <c r="B86" s="174" t="s">
        <v>253</v>
      </c>
      <c r="C86" s="181" t="s">
        <v>254</v>
      </c>
      <c r="D86" s="175" t="s">
        <v>143</v>
      </c>
      <c r="E86" s="176">
        <v>487.42200000000003</v>
      </c>
      <c r="F86" s="177"/>
      <c r="G86" s="178">
        <f>ROUND(E86*F86,2)</f>
        <v>0</v>
      </c>
      <c r="H86" s="159">
        <v>8.56</v>
      </c>
      <c r="I86" s="158">
        <f>ROUND(E86*H86,2)</f>
        <v>4172.33</v>
      </c>
      <c r="J86" s="159">
        <v>50.64</v>
      </c>
      <c r="K86" s="158">
        <f>ROUND(E86*J86,2)</f>
        <v>24683.05</v>
      </c>
      <c r="L86" s="158">
        <v>21</v>
      </c>
      <c r="M86" s="158">
        <f>G86*(1+L86/100)</f>
        <v>0</v>
      </c>
      <c r="N86" s="158">
        <v>6.7000000000000002E-4</v>
      </c>
      <c r="O86" s="158">
        <f>ROUND(E86*N86,2)</f>
        <v>0.33</v>
      </c>
      <c r="P86" s="158">
        <v>0</v>
      </c>
      <c r="Q86" s="158">
        <f>ROUND(E86*P86,2)</f>
        <v>0</v>
      </c>
      <c r="R86" s="158"/>
      <c r="S86" s="158" t="s">
        <v>131</v>
      </c>
      <c r="T86" s="158" t="s">
        <v>131</v>
      </c>
      <c r="U86" s="158">
        <v>0.12992000000000001</v>
      </c>
      <c r="V86" s="158">
        <f>ROUND(E86*U86,2)</f>
        <v>63.33</v>
      </c>
      <c r="W86" s="158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132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x14ac:dyDescent="0.2">
      <c r="A87" s="161" t="s">
        <v>126</v>
      </c>
      <c r="B87" s="162" t="s">
        <v>95</v>
      </c>
      <c r="C87" s="180" t="s">
        <v>96</v>
      </c>
      <c r="D87" s="163"/>
      <c r="E87" s="164"/>
      <c r="F87" s="165"/>
      <c r="G87" s="166">
        <f>SUMIF(AG88:AG88,"&lt;&gt;NOR",G88:G88)</f>
        <v>0</v>
      </c>
      <c r="H87" s="160"/>
      <c r="I87" s="160">
        <f>SUM(I88:I88)</f>
        <v>0</v>
      </c>
      <c r="J87" s="160"/>
      <c r="K87" s="160">
        <f>SUM(K88:K88)</f>
        <v>7956</v>
      </c>
      <c r="L87" s="160"/>
      <c r="M87" s="160">
        <f>SUM(M88:M88)</f>
        <v>0</v>
      </c>
      <c r="N87" s="160"/>
      <c r="O87" s="160">
        <f>SUM(O88:O88)</f>
        <v>0</v>
      </c>
      <c r="P87" s="160"/>
      <c r="Q87" s="160">
        <f>SUM(Q88:Q88)</f>
        <v>0</v>
      </c>
      <c r="R87" s="160"/>
      <c r="S87" s="160"/>
      <c r="T87" s="160"/>
      <c r="U87" s="160"/>
      <c r="V87" s="160">
        <f>SUM(V88:V88)</f>
        <v>4.8099999999999996</v>
      </c>
      <c r="W87" s="160"/>
      <c r="AG87" t="s">
        <v>127</v>
      </c>
    </row>
    <row r="88" spans="1:60" ht="22.5" outlineLevel="1" x14ac:dyDescent="0.2">
      <c r="A88" s="173">
        <v>58</v>
      </c>
      <c r="B88" s="174" t="s">
        <v>255</v>
      </c>
      <c r="C88" s="181" t="s">
        <v>256</v>
      </c>
      <c r="D88" s="175" t="s">
        <v>130</v>
      </c>
      <c r="E88" s="176">
        <v>60</v>
      </c>
      <c r="F88" s="177"/>
      <c r="G88" s="178">
        <f>ROUND(E88*F88,2)</f>
        <v>0</v>
      </c>
      <c r="H88" s="159">
        <v>0</v>
      </c>
      <c r="I88" s="158">
        <f>ROUND(E88*H88,2)</f>
        <v>0</v>
      </c>
      <c r="J88" s="159">
        <v>132.6</v>
      </c>
      <c r="K88" s="158">
        <f>ROUND(E88*J88,2)</f>
        <v>7956</v>
      </c>
      <c r="L88" s="158">
        <v>21</v>
      </c>
      <c r="M88" s="158">
        <f>G88*(1+L88/100)</f>
        <v>0</v>
      </c>
      <c r="N88" s="158">
        <v>0</v>
      </c>
      <c r="O88" s="158">
        <f>ROUND(E88*N88,2)</f>
        <v>0</v>
      </c>
      <c r="P88" s="158">
        <v>0</v>
      </c>
      <c r="Q88" s="158">
        <f>ROUND(E88*P88,2)</f>
        <v>0</v>
      </c>
      <c r="R88" s="158"/>
      <c r="S88" s="158" t="s">
        <v>148</v>
      </c>
      <c r="T88" s="158" t="s">
        <v>139</v>
      </c>
      <c r="U88" s="158">
        <v>8.0170000000000005E-2</v>
      </c>
      <c r="V88" s="158">
        <f>ROUND(E88*U88,2)</f>
        <v>4.8099999999999996</v>
      </c>
      <c r="W88" s="158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132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x14ac:dyDescent="0.2">
      <c r="A89" s="161" t="s">
        <v>126</v>
      </c>
      <c r="B89" s="162" t="s">
        <v>97</v>
      </c>
      <c r="C89" s="180" t="s">
        <v>98</v>
      </c>
      <c r="D89" s="163"/>
      <c r="E89" s="164"/>
      <c r="F89" s="165"/>
      <c r="G89" s="166">
        <f>SUMIF(AG90:AG95,"&lt;&gt;NOR",G90:G95)</f>
        <v>0</v>
      </c>
      <c r="H89" s="160"/>
      <c r="I89" s="160">
        <f>SUM(I90:I95)</f>
        <v>0</v>
      </c>
      <c r="J89" s="160"/>
      <c r="K89" s="160">
        <f>SUM(K90:K95)</f>
        <v>4545.42</v>
      </c>
      <c r="L89" s="160"/>
      <c r="M89" s="160">
        <f>SUM(M90:M95)</f>
        <v>0</v>
      </c>
      <c r="N89" s="160"/>
      <c r="O89" s="160">
        <f>SUM(O90:O95)</f>
        <v>0</v>
      </c>
      <c r="P89" s="160"/>
      <c r="Q89" s="160">
        <f>SUM(Q90:Q95)</f>
        <v>0</v>
      </c>
      <c r="R89" s="160"/>
      <c r="S89" s="160"/>
      <c r="T89" s="160"/>
      <c r="U89" s="160"/>
      <c r="V89" s="160">
        <f>SUM(V90:V95)</f>
        <v>7.67</v>
      </c>
      <c r="W89" s="160"/>
      <c r="AG89" t="s">
        <v>127</v>
      </c>
    </row>
    <row r="90" spans="1:60" outlineLevel="1" x14ac:dyDescent="0.2">
      <c r="A90" s="173">
        <v>59</v>
      </c>
      <c r="B90" s="174" t="s">
        <v>257</v>
      </c>
      <c r="C90" s="181" t="s">
        <v>258</v>
      </c>
      <c r="D90" s="175" t="s">
        <v>173</v>
      </c>
      <c r="E90" s="176">
        <v>2.9765100000000002</v>
      </c>
      <c r="F90" s="177"/>
      <c r="G90" s="178">
        <f t="shared" ref="G90:G95" si="7">ROUND(E90*F90,2)</f>
        <v>0</v>
      </c>
      <c r="H90" s="159">
        <v>0</v>
      </c>
      <c r="I90" s="158">
        <f t="shared" ref="I90:I95" si="8">ROUND(E90*H90,2)</f>
        <v>0</v>
      </c>
      <c r="J90" s="159">
        <v>282.5</v>
      </c>
      <c r="K90" s="158">
        <f t="shared" ref="K90:K95" si="9">ROUND(E90*J90,2)</f>
        <v>840.86</v>
      </c>
      <c r="L90" s="158">
        <v>21</v>
      </c>
      <c r="M90" s="158">
        <f t="shared" ref="M90:M95" si="10">G90*(1+L90/100)</f>
        <v>0</v>
      </c>
      <c r="N90" s="158">
        <v>0</v>
      </c>
      <c r="O90" s="158">
        <f t="shared" ref="O90:O95" si="11">ROUND(E90*N90,2)</f>
        <v>0</v>
      </c>
      <c r="P90" s="158">
        <v>0</v>
      </c>
      <c r="Q90" s="158">
        <f t="shared" ref="Q90:Q95" si="12">ROUND(E90*P90,2)</f>
        <v>0</v>
      </c>
      <c r="R90" s="158"/>
      <c r="S90" s="158" t="s">
        <v>131</v>
      </c>
      <c r="T90" s="158" t="s">
        <v>131</v>
      </c>
      <c r="U90" s="158">
        <v>0.93300000000000005</v>
      </c>
      <c r="V90" s="158">
        <f t="shared" ref="V90:V95" si="13">ROUND(E90*U90,2)</f>
        <v>2.78</v>
      </c>
      <c r="W90" s="158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259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73">
        <v>60</v>
      </c>
      <c r="B91" s="174" t="s">
        <v>260</v>
      </c>
      <c r="C91" s="181" t="s">
        <v>261</v>
      </c>
      <c r="D91" s="175" t="s">
        <v>173</v>
      </c>
      <c r="E91" s="176">
        <v>2.9765100000000002</v>
      </c>
      <c r="F91" s="177"/>
      <c r="G91" s="178">
        <f t="shared" si="7"/>
        <v>0</v>
      </c>
      <c r="H91" s="159">
        <v>0</v>
      </c>
      <c r="I91" s="158">
        <f t="shared" si="8"/>
        <v>0</v>
      </c>
      <c r="J91" s="159">
        <v>188.5</v>
      </c>
      <c r="K91" s="158">
        <f t="shared" si="9"/>
        <v>561.07000000000005</v>
      </c>
      <c r="L91" s="158">
        <v>21</v>
      </c>
      <c r="M91" s="158">
        <f t="shared" si="10"/>
        <v>0</v>
      </c>
      <c r="N91" s="158">
        <v>0</v>
      </c>
      <c r="O91" s="158">
        <f t="shared" si="11"/>
        <v>0</v>
      </c>
      <c r="P91" s="158">
        <v>0</v>
      </c>
      <c r="Q91" s="158">
        <f t="shared" si="12"/>
        <v>0</v>
      </c>
      <c r="R91" s="158"/>
      <c r="S91" s="158" t="s">
        <v>131</v>
      </c>
      <c r="T91" s="158" t="s">
        <v>131</v>
      </c>
      <c r="U91" s="158">
        <v>0.49</v>
      </c>
      <c r="V91" s="158">
        <f t="shared" si="13"/>
        <v>1.46</v>
      </c>
      <c r="W91" s="158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259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3">
        <v>61</v>
      </c>
      <c r="B92" s="174" t="s">
        <v>262</v>
      </c>
      <c r="C92" s="181" t="s">
        <v>263</v>
      </c>
      <c r="D92" s="175" t="s">
        <v>173</v>
      </c>
      <c r="E92" s="176">
        <v>29.765080000000001</v>
      </c>
      <c r="F92" s="177"/>
      <c r="G92" s="178">
        <f t="shared" si="7"/>
        <v>0</v>
      </c>
      <c r="H92" s="159">
        <v>0</v>
      </c>
      <c r="I92" s="158">
        <f t="shared" si="8"/>
        <v>0</v>
      </c>
      <c r="J92" s="159">
        <v>15.1</v>
      </c>
      <c r="K92" s="158">
        <f t="shared" si="9"/>
        <v>449.45</v>
      </c>
      <c r="L92" s="158">
        <v>21</v>
      </c>
      <c r="M92" s="158">
        <f t="shared" si="10"/>
        <v>0</v>
      </c>
      <c r="N92" s="158">
        <v>0</v>
      </c>
      <c r="O92" s="158">
        <f t="shared" si="11"/>
        <v>0</v>
      </c>
      <c r="P92" s="158">
        <v>0</v>
      </c>
      <c r="Q92" s="158">
        <f t="shared" si="12"/>
        <v>0</v>
      </c>
      <c r="R92" s="158"/>
      <c r="S92" s="158" t="s">
        <v>131</v>
      </c>
      <c r="T92" s="158" t="s">
        <v>131</v>
      </c>
      <c r="U92" s="158">
        <v>0</v>
      </c>
      <c r="V92" s="158">
        <f t="shared" si="13"/>
        <v>0</v>
      </c>
      <c r="W92" s="158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259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73">
        <v>62</v>
      </c>
      <c r="B93" s="174" t="s">
        <v>264</v>
      </c>
      <c r="C93" s="181" t="s">
        <v>265</v>
      </c>
      <c r="D93" s="175" t="s">
        <v>173</v>
      </c>
      <c r="E93" s="176">
        <v>2.9765100000000002</v>
      </c>
      <c r="F93" s="177"/>
      <c r="G93" s="178">
        <f t="shared" si="7"/>
        <v>0</v>
      </c>
      <c r="H93" s="159">
        <v>0</v>
      </c>
      <c r="I93" s="158">
        <f t="shared" si="8"/>
        <v>0</v>
      </c>
      <c r="J93" s="159">
        <v>249.5</v>
      </c>
      <c r="K93" s="158">
        <f t="shared" si="9"/>
        <v>742.64</v>
      </c>
      <c r="L93" s="158">
        <v>21</v>
      </c>
      <c r="M93" s="158">
        <f t="shared" si="10"/>
        <v>0</v>
      </c>
      <c r="N93" s="158">
        <v>0</v>
      </c>
      <c r="O93" s="158">
        <f t="shared" si="11"/>
        <v>0</v>
      </c>
      <c r="P93" s="158">
        <v>0</v>
      </c>
      <c r="Q93" s="158">
        <f t="shared" si="12"/>
        <v>0</v>
      </c>
      <c r="R93" s="158"/>
      <c r="S93" s="158" t="s">
        <v>131</v>
      </c>
      <c r="T93" s="158" t="s">
        <v>131</v>
      </c>
      <c r="U93" s="158">
        <v>0.94199999999999995</v>
      </c>
      <c r="V93" s="158">
        <f t="shared" si="13"/>
        <v>2.8</v>
      </c>
      <c r="W93" s="158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259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73">
        <v>63</v>
      </c>
      <c r="B94" s="174" t="s">
        <v>266</v>
      </c>
      <c r="C94" s="181" t="s">
        <v>267</v>
      </c>
      <c r="D94" s="175" t="s">
        <v>173</v>
      </c>
      <c r="E94" s="176">
        <v>5.9530200000000004</v>
      </c>
      <c r="F94" s="177"/>
      <c r="G94" s="178">
        <f t="shared" si="7"/>
        <v>0</v>
      </c>
      <c r="H94" s="159">
        <v>0</v>
      </c>
      <c r="I94" s="158">
        <f t="shared" si="8"/>
        <v>0</v>
      </c>
      <c r="J94" s="159">
        <v>27.8</v>
      </c>
      <c r="K94" s="158">
        <f t="shared" si="9"/>
        <v>165.49</v>
      </c>
      <c r="L94" s="158">
        <v>21</v>
      </c>
      <c r="M94" s="158">
        <f t="shared" si="10"/>
        <v>0</v>
      </c>
      <c r="N94" s="158">
        <v>0</v>
      </c>
      <c r="O94" s="158">
        <f t="shared" si="11"/>
        <v>0</v>
      </c>
      <c r="P94" s="158">
        <v>0</v>
      </c>
      <c r="Q94" s="158">
        <f t="shared" si="12"/>
        <v>0</v>
      </c>
      <c r="R94" s="158"/>
      <c r="S94" s="158" t="s">
        <v>131</v>
      </c>
      <c r="T94" s="158" t="s">
        <v>131</v>
      </c>
      <c r="U94" s="158">
        <v>0.105</v>
      </c>
      <c r="V94" s="158">
        <f t="shared" si="13"/>
        <v>0.63</v>
      </c>
      <c r="W94" s="158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259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73">
        <v>64</v>
      </c>
      <c r="B95" s="174" t="s">
        <v>268</v>
      </c>
      <c r="C95" s="181" t="s">
        <v>269</v>
      </c>
      <c r="D95" s="175" t="s">
        <v>173</v>
      </c>
      <c r="E95" s="176">
        <v>2.9765100000000002</v>
      </c>
      <c r="F95" s="177"/>
      <c r="G95" s="178">
        <f t="shared" si="7"/>
        <v>0</v>
      </c>
      <c r="H95" s="159">
        <v>0</v>
      </c>
      <c r="I95" s="158">
        <f t="shared" si="8"/>
        <v>0</v>
      </c>
      <c r="J95" s="159">
        <v>600</v>
      </c>
      <c r="K95" s="158">
        <f t="shared" si="9"/>
        <v>1785.91</v>
      </c>
      <c r="L95" s="158">
        <v>21</v>
      </c>
      <c r="M95" s="158">
        <f t="shared" si="10"/>
        <v>0</v>
      </c>
      <c r="N95" s="158">
        <v>0</v>
      </c>
      <c r="O95" s="158">
        <f t="shared" si="11"/>
        <v>0</v>
      </c>
      <c r="P95" s="158">
        <v>0</v>
      </c>
      <c r="Q95" s="158">
        <f t="shared" si="12"/>
        <v>0</v>
      </c>
      <c r="R95" s="158"/>
      <c r="S95" s="158" t="s">
        <v>131</v>
      </c>
      <c r="T95" s="158" t="s">
        <v>131</v>
      </c>
      <c r="U95" s="158">
        <v>0</v>
      </c>
      <c r="V95" s="158">
        <f t="shared" si="13"/>
        <v>0</v>
      </c>
      <c r="W95" s="158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259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161" t="s">
        <v>126</v>
      </c>
      <c r="B96" s="162" t="s">
        <v>100</v>
      </c>
      <c r="C96" s="180" t="s">
        <v>29</v>
      </c>
      <c r="D96" s="163"/>
      <c r="E96" s="164"/>
      <c r="F96" s="165"/>
      <c r="G96" s="166">
        <f>SUMIF(AG97:AG97,"&lt;&gt;NOR",G97:G97)</f>
        <v>0</v>
      </c>
      <c r="H96" s="160"/>
      <c r="I96" s="160">
        <f>SUM(I97:I97)</f>
        <v>0</v>
      </c>
      <c r="J96" s="160"/>
      <c r="K96" s="160">
        <f>SUM(K97:K97)</f>
        <v>15005.99</v>
      </c>
      <c r="L96" s="160"/>
      <c r="M96" s="160">
        <f>SUM(M97:M97)</f>
        <v>0</v>
      </c>
      <c r="N96" s="160"/>
      <c r="O96" s="160">
        <f>SUM(O97:O97)</f>
        <v>0</v>
      </c>
      <c r="P96" s="160"/>
      <c r="Q96" s="160">
        <f>SUM(Q97:Q97)</f>
        <v>0</v>
      </c>
      <c r="R96" s="160"/>
      <c r="S96" s="160"/>
      <c r="T96" s="160"/>
      <c r="U96" s="160"/>
      <c r="V96" s="160">
        <f>SUM(V97:V97)</f>
        <v>0</v>
      </c>
      <c r="W96" s="160"/>
      <c r="AG96" t="s">
        <v>127</v>
      </c>
    </row>
    <row r="97" spans="1:60" outlineLevel="1" x14ac:dyDescent="0.2">
      <c r="A97" s="167">
        <v>65</v>
      </c>
      <c r="B97" s="168" t="s">
        <v>270</v>
      </c>
      <c r="C97" s="182" t="s">
        <v>271</v>
      </c>
      <c r="D97" s="169" t="s">
        <v>272</v>
      </c>
      <c r="E97" s="170">
        <v>1</v>
      </c>
      <c r="F97" s="171"/>
      <c r="G97" s="172">
        <f>ROUND(E97*F97,2)</f>
        <v>0</v>
      </c>
      <c r="H97" s="159">
        <v>0</v>
      </c>
      <c r="I97" s="158">
        <f>ROUND(E97*H97,2)</f>
        <v>0</v>
      </c>
      <c r="J97" s="159">
        <v>15005.99</v>
      </c>
      <c r="K97" s="158">
        <f>ROUND(E97*J97,2)</f>
        <v>15005.99</v>
      </c>
      <c r="L97" s="158">
        <v>21</v>
      </c>
      <c r="M97" s="158">
        <f>G97*(1+L97/100)</f>
        <v>0</v>
      </c>
      <c r="N97" s="158">
        <v>0</v>
      </c>
      <c r="O97" s="158">
        <f>ROUND(E97*N97,2)</f>
        <v>0</v>
      </c>
      <c r="P97" s="158">
        <v>0</v>
      </c>
      <c r="Q97" s="158">
        <f>ROUND(E97*P97,2)</f>
        <v>0</v>
      </c>
      <c r="R97" s="158"/>
      <c r="S97" s="158" t="s">
        <v>148</v>
      </c>
      <c r="T97" s="158" t="s">
        <v>139</v>
      </c>
      <c r="U97" s="158">
        <v>0</v>
      </c>
      <c r="V97" s="158">
        <f>ROUND(E97*U97,2)</f>
        <v>0</v>
      </c>
      <c r="W97" s="158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273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x14ac:dyDescent="0.2">
      <c r="A98" s="5"/>
      <c r="B98" s="6"/>
      <c r="C98" s="183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AE98">
        <v>15</v>
      </c>
      <c r="AF98">
        <v>21</v>
      </c>
    </row>
    <row r="99" spans="1:60" x14ac:dyDescent="0.2">
      <c r="A99" s="154"/>
      <c r="B99" s="155" t="s">
        <v>31</v>
      </c>
      <c r="C99" s="184"/>
      <c r="D99" s="156"/>
      <c r="E99" s="157"/>
      <c r="F99" s="157"/>
      <c r="G99" s="179">
        <f>G8+G11+G15+G18+G22+G25+G29+G34+G38+G40+G42+G44+G52+G54+G60+G63+G66+G75+G79+G82+G85+G87+G89+G96</f>
        <v>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AE99">
        <f>SUMIF(L7:L97,AE98,G7:G97)</f>
        <v>0</v>
      </c>
      <c r="AF99">
        <f>SUMIF(L7:L97,AF98,G7:G97)</f>
        <v>0</v>
      </c>
      <c r="AG99" t="s">
        <v>274</v>
      </c>
    </row>
    <row r="100" spans="1:60" x14ac:dyDescent="0.2">
      <c r="A100" s="5"/>
      <c r="B100" s="6"/>
      <c r="C100" s="183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60" x14ac:dyDescent="0.2">
      <c r="A101" s="5"/>
      <c r="B101" s="6"/>
      <c r="C101" s="183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60" x14ac:dyDescent="0.2">
      <c r="A102" s="266" t="s">
        <v>275</v>
      </c>
      <c r="B102" s="266"/>
      <c r="C102" s="267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60" x14ac:dyDescent="0.2">
      <c r="A103" s="244"/>
      <c r="B103" s="245"/>
      <c r="C103" s="246"/>
      <c r="D103" s="245"/>
      <c r="E103" s="245"/>
      <c r="F103" s="245"/>
      <c r="G103" s="24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AG103" t="s">
        <v>276</v>
      </c>
    </row>
    <row r="104" spans="1:60" x14ac:dyDescent="0.2">
      <c r="A104" s="248"/>
      <c r="B104" s="249"/>
      <c r="C104" s="250"/>
      <c r="D104" s="249"/>
      <c r="E104" s="249"/>
      <c r="F104" s="249"/>
      <c r="G104" s="25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60" x14ac:dyDescent="0.2">
      <c r="A105" s="248"/>
      <c r="B105" s="249"/>
      <c r="C105" s="250"/>
      <c r="D105" s="249"/>
      <c r="E105" s="249"/>
      <c r="F105" s="249"/>
      <c r="G105" s="25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60" x14ac:dyDescent="0.2">
      <c r="A106" s="248"/>
      <c r="B106" s="249"/>
      <c r="C106" s="250"/>
      <c r="D106" s="249"/>
      <c r="E106" s="249"/>
      <c r="F106" s="249"/>
      <c r="G106" s="25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60" x14ac:dyDescent="0.2">
      <c r="A107" s="252"/>
      <c r="B107" s="253"/>
      <c r="C107" s="254"/>
      <c r="D107" s="253"/>
      <c r="E107" s="253"/>
      <c r="F107" s="253"/>
      <c r="G107" s="25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60" x14ac:dyDescent="0.2">
      <c r="A108" s="5"/>
      <c r="B108" s="6"/>
      <c r="C108" s="183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60" x14ac:dyDescent="0.2">
      <c r="C109" s="185"/>
      <c r="D109" s="142"/>
      <c r="AG109" t="s">
        <v>277</v>
      </c>
    </row>
    <row r="110" spans="1:60" x14ac:dyDescent="0.2">
      <c r="D110" s="142"/>
    </row>
    <row r="111" spans="1:60" x14ac:dyDescent="0.2">
      <c r="D111" s="142"/>
    </row>
    <row r="112" spans="1:60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  <row r="5001" spans="4:4" x14ac:dyDescent="0.2">
      <c r="D5001" s="142"/>
    </row>
  </sheetData>
  <mergeCells count="6">
    <mergeCell ref="A103:G107"/>
    <mergeCell ref="A1:G1"/>
    <mergeCell ref="C2:G2"/>
    <mergeCell ref="C3:G3"/>
    <mergeCell ref="C4:G4"/>
    <mergeCell ref="A102:C102"/>
  </mergeCells>
  <pageMargins left="0.39370078740157483" right="0.19685039370078741" top="0.59055118110236227" bottom="0.39370078740157483" header="0" footer="0.19685039370078741"/>
  <pageSetup paperSize="9" orientation="portrait" verticalDpi="0" r:id="rId1"/>
  <headerFooter alignWithMargins="0">
    <oddFooter>&amp;L&amp;9Zpracováno programem &amp;"Arial CE,tučné"BUILDpower S,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Stavební část_Pol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'Stavební část_Pol'!Názvy_tisku</vt:lpstr>
      <vt:lpstr>oadresa</vt:lpstr>
      <vt:lpstr>Stavba!Objednatel</vt:lpstr>
      <vt:lpstr>Stavba!Objekt</vt:lpstr>
      <vt:lpstr>Stavba!Oblast_tisku</vt:lpstr>
      <vt:lpstr>'Stavební část_Pol'!Oblast_tisku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Vellechová Radka</cp:lastModifiedBy>
  <cp:lastPrinted>2018-01-11T14:05:02Z</cp:lastPrinted>
  <dcterms:created xsi:type="dcterms:W3CDTF">2009-04-08T07:15:50Z</dcterms:created>
  <dcterms:modified xsi:type="dcterms:W3CDTF">2018-01-16T12:18:19Z</dcterms:modified>
</cp:coreProperties>
</file>